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temp\Desktop\Finmark\Valuation Calculator\"/>
    </mc:Choice>
  </mc:AlternateContent>
  <xr:revisionPtr revIDLastSave="0" documentId="13_ncr:20001_{C9DFB60A-86F8-49FC-B970-F3F445AB9F2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" sheetId="1" r:id="rId1"/>
    <sheet name="Calculator" sheetId="2" r:id="rId2"/>
    <sheet name="Valuation Logic" sheetId="3" r:id="rId3"/>
  </sheets>
  <definedNames>
    <definedName name="Z_6997F1D7_4243_47CE_B932_84791EFAC2F7_.wvu.FilterData" localSheetId="2" hidden="1">'Valuation Logic'!$A$14:$F$20</definedName>
  </definedNames>
  <calcPr calcId="181029"/>
  <customWorkbookViews>
    <customWorkbookView name="Filter 1" guid="{6997F1D7-4243-47CE-B932-84791EFAC2F7}" maximized="1" windowWidth="0" windowHeight="0" activeSheetId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3" l="1"/>
  <c r="D18" i="3"/>
  <c r="D17" i="3"/>
  <c r="D16" i="3"/>
  <c r="D15" i="3"/>
  <c r="K8" i="3"/>
  <c r="K7" i="3"/>
  <c r="D7" i="3"/>
  <c r="K6" i="3"/>
  <c r="D6" i="3"/>
  <c r="B6" i="3"/>
  <c r="B5" i="3"/>
  <c r="G6" i="3" s="1"/>
  <c r="O26" i="2"/>
  <c r="O25" i="2"/>
  <c r="O23" i="2"/>
  <c r="O22" i="2"/>
  <c r="S21" i="2"/>
  <c r="R21" i="2"/>
  <c r="Q21" i="2"/>
  <c r="K21" i="2"/>
  <c r="J21" i="2"/>
  <c r="I21" i="2"/>
  <c r="H21" i="2"/>
  <c r="U20" i="2"/>
  <c r="U21" i="2" s="1"/>
  <c r="T20" i="2"/>
  <c r="S20" i="2"/>
  <c r="R20" i="2"/>
  <c r="C13" i="2"/>
  <c r="B7" i="3" s="1"/>
  <c r="A12" i="2"/>
  <c r="A11" i="2"/>
  <c r="C8" i="2"/>
  <c r="B4" i="3" s="1"/>
  <c r="B27" i="3" l="1"/>
  <c r="B23" i="3"/>
  <c r="B14" i="3"/>
  <c r="M8" i="3"/>
  <c r="B30" i="3"/>
  <c r="B26" i="3"/>
  <c r="B19" i="3"/>
  <c r="B18" i="3"/>
  <c r="B17" i="3"/>
  <c r="B16" i="3"/>
  <c r="B15" i="3"/>
  <c r="B13" i="3"/>
  <c r="B29" i="3"/>
  <c r="B25" i="3"/>
  <c r="B12" i="3"/>
  <c r="B28" i="3"/>
  <c r="B24" i="3"/>
  <c r="N8" i="3"/>
  <c r="Q24" i="2"/>
  <c r="G24" i="2"/>
  <c r="I24" i="2" s="1"/>
  <c r="F5" i="3"/>
  <c r="M7" i="3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G5" i="3"/>
  <c r="M6" i="3"/>
  <c r="F7" i="3"/>
  <c r="N7" i="3"/>
  <c r="J14" i="3"/>
  <c r="M14" i="3" s="1"/>
  <c r="J15" i="3"/>
  <c r="M15" i="3" s="1"/>
  <c r="J16" i="3"/>
  <c r="M16" i="3" s="1"/>
  <c r="J17" i="3"/>
  <c r="M17" i="3" s="1"/>
  <c r="J18" i="3"/>
  <c r="M18" i="3" s="1"/>
  <c r="J19" i="3"/>
  <c r="M19" i="3" s="1"/>
  <c r="L21" i="2"/>
  <c r="T21" i="2"/>
  <c r="P24" i="2"/>
  <c r="U24" i="2" s="1"/>
  <c r="M5" i="3"/>
  <c r="F6" i="3"/>
  <c r="N6" i="3"/>
  <c r="G7" i="3"/>
  <c r="K14" i="3"/>
  <c r="N14" i="3" s="1"/>
  <c r="K15" i="3"/>
  <c r="N15" i="3" s="1"/>
  <c r="K16" i="3"/>
  <c r="N16" i="3" s="1"/>
  <c r="K17" i="3"/>
  <c r="N17" i="3" s="1"/>
  <c r="K18" i="3"/>
  <c r="N18" i="3" s="1"/>
  <c r="K19" i="3"/>
  <c r="N19" i="3" s="1"/>
  <c r="N5" i="3"/>
  <c r="B31" i="3" l="1"/>
  <c r="C21" i="2" s="1"/>
  <c r="T24" i="2"/>
  <c r="R24" i="2"/>
  <c r="P25" i="2"/>
  <c r="G23" i="2"/>
  <c r="L23" i="2" s="1"/>
  <c r="H24" i="2"/>
  <c r="P22" i="2"/>
  <c r="P23" i="2"/>
  <c r="G22" i="2"/>
  <c r="L22" i="2" s="1"/>
  <c r="G25" i="2"/>
  <c r="B20" i="3"/>
  <c r="C20" i="2" s="1"/>
  <c r="J24" i="2"/>
  <c r="S24" i="2"/>
  <c r="L24" i="2"/>
  <c r="K24" i="2"/>
  <c r="S23" i="2" l="1"/>
  <c r="U23" i="2"/>
  <c r="R23" i="2"/>
  <c r="Q23" i="2"/>
  <c r="U25" i="2"/>
  <c r="S25" i="2"/>
  <c r="Q25" i="2"/>
  <c r="R25" i="2"/>
  <c r="C22" i="2"/>
  <c r="C16" i="2"/>
  <c r="Q22" i="2"/>
  <c r="R22" i="2"/>
  <c r="U22" i="2"/>
  <c r="S22" i="2"/>
  <c r="T22" i="2"/>
  <c r="G26" i="2"/>
  <c r="H25" i="2"/>
  <c r="P26" i="2"/>
  <c r="J25" i="2"/>
  <c r="K25" i="2"/>
  <c r="I25" i="2"/>
  <c r="T25" i="2"/>
  <c r="L25" i="2"/>
  <c r="K22" i="2"/>
  <c r="J22" i="2"/>
  <c r="I22" i="2"/>
  <c r="H22" i="2"/>
  <c r="I23" i="2"/>
  <c r="H23" i="2"/>
  <c r="J23" i="2"/>
  <c r="K23" i="2"/>
  <c r="T23" i="2"/>
  <c r="C17" i="2"/>
  <c r="C23" i="2"/>
  <c r="I26" i="2" l="1"/>
  <c r="J26" i="2"/>
  <c r="H26" i="2"/>
  <c r="K26" i="2"/>
  <c r="L26" i="2"/>
  <c r="U26" i="2"/>
  <c r="Q26" i="2"/>
  <c r="R26" i="2"/>
  <c r="S26" i="2"/>
  <c r="T26" i="2"/>
</calcChain>
</file>

<file path=xl/sharedStrings.xml><?xml version="1.0" encoding="utf-8"?>
<sst xmlns="http://schemas.openxmlformats.org/spreadsheetml/2006/main" count="98" uniqueCount="72">
  <si>
    <t>Click here for more detail and methodology</t>
  </si>
  <si>
    <t>Instructions</t>
  </si>
  <si>
    <t>2. Navigate to the "Calculator" tab. Fields highlighted in yellow are manual assumptions/inputs</t>
  </si>
  <si>
    <t>3. Under "Prior Round," select your company's prior round type and enter the post-money valuation</t>
  </si>
  <si>
    <t>4. Under "Next Round Assumptions," fill out the estimated date of your next round, the company's revenue type (recurring/non-recurring), current ARR or current forward annual revenue estimate, and projected ARR or forward revenue estimate at the time of the next raise</t>
  </si>
  <si>
    <t xml:space="preserve">              a. If your company currently has $0 ARR/forward revenue, growth will be calculated assuming a minimum of $25k</t>
  </si>
  <si>
    <t xml:space="preserve">              b. If the multiples and valuations (cells C16/C17 and C20/C21) show 0 or a range from 0-X, then this implies valuation is potentially lower-range and the company may have a hard time raising because it does not fit the growth and/or scale profile that VCs want to see</t>
  </si>
  <si>
    <t>5. Revenue and growth ranges for the data tables/line chart can be modified by changing the yellow highlighted cells in the data table headers</t>
  </si>
  <si>
    <t>6. The “Valuation Logic” tab contains our assumptions around multiples, which can also be adjusted if you want to be more aggressive/conservative</t>
  </si>
  <si>
    <t>Note: Valuation assumptions are based data from a number of sources including SaaStr, Bessemer, Battery, and Pitchbook</t>
  </si>
  <si>
    <t>Valuation Calculator</t>
  </si>
  <si>
    <t>Prior Round</t>
  </si>
  <si>
    <t>Prior Round Type</t>
  </si>
  <si>
    <t>Series A</t>
  </si>
  <si>
    <t>Post-Money Valuation ($M)</t>
  </si>
  <si>
    <t>Next Round Assumptions</t>
  </si>
  <si>
    <t>Next Round Type</t>
  </si>
  <si>
    <t>Date</t>
  </si>
  <si>
    <t>Revenue Type</t>
  </si>
  <si>
    <t>Recurring</t>
  </si>
  <si>
    <t>Compound Annual Growth Rate</t>
  </si>
  <si>
    <t>Estimated Multiples</t>
  </si>
  <si>
    <t>Upper Bound Multiple</t>
  </si>
  <si>
    <t>Lower Bound Multiple</t>
  </si>
  <si>
    <t>Upper-Bound Valuation Ranges</t>
  </si>
  <si>
    <t>Lower-Bound Valuation Ranges</t>
  </si>
  <si>
    <t>Estimated Valuation</t>
  </si>
  <si>
    <t>Upper Bound Pre-Money Valuation ($M)</t>
  </si>
  <si>
    <t>Baseline</t>
  </si>
  <si>
    <t>Lower Bound Pre-Money Valuation ($M)</t>
  </si>
  <si>
    <t>Upper Bound Down Round?</t>
  </si>
  <si>
    <t>Growth CAGR</t>
  </si>
  <si>
    <t>Lower Bound Down Round?</t>
  </si>
  <si>
    <t>Breakeven Valuation Date (Upper Bound)</t>
  </si>
  <si>
    <t>Breakeven Valuation Date (Lower Bound)</t>
  </si>
  <si>
    <t xml:space="preserve">                                                </t>
  </si>
  <si>
    <t>Valuation Logic</t>
  </si>
  <si>
    <t>Calculator Inputs &amp; Assumptions</t>
  </si>
  <si>
    <t>Seed Valuation Logic</t>
  </si>
  <si>
    <t>Series A Valuation Logic</t>
  </si>
  <si>
    <t>Rev/ARR Low</t>
  </si>
  <si>
    <t>Rev/ARR High</t>
  </si>
  <si>
    <t>Upper Valuation</t>
  </si>
  <si>
    <t>Lower Valuation</t>
  </si>
  <si>
    <t>Rev/ARR Scale Estimate ($k)</t>
  </si>
  <si>
    <t>Growth Estimate</t>
  </si>
  <si>
    <t>Non-Recurring Valuation Discount</t>
  </si>
  <si>
    <t>Lower-Bound Valuation Discount</t>
  </si>
  <si>
    <t>Upper Bound Valuation ($M)</t>
  </si>
  <si>
    <t>Series B+ Valuation Logic</t>
  </si>
  <si>
    <t>Seed Valuation</t>
  </si>
  <si>
    <t>Growth</t>
  </si>
  <si>
    <t>Upper Bound Multiples</t>
  </si>
  <si>
    <t>Lower Bound Multiples</t>
  </si>
  <si>
    <t>Series A Valuation</t>
  </si>
  <si>
    <t>Low</t>
  </si>
  <si>
    <t>High</t>
  </si>
  <si>
    <t>75th Percentile</t>
  </si>
  <si>
    <t>25th Percentile</t>
  </si>
  <si>
    <t>Lower-Range</t>
  </si>
  <si>
    <t>Median</t>
  </si>
  <si>
    <t>$1-3M Valuation</t>
  </si>
  <si>
    <t>$3-10M Valuation</t>
  </si>
  <si>
    <t>$10-25M Valuation</t>
  </si>
  <si>
    <t>$25-50M Valuation</t>
  </si>
  <si>
    <t>$50-100M Valuation</t>
  </si>
  <si>
    <t>$100M+ Valuation</t>
  </si>
  <si>
    <t>Valuation for Calculator</t>
  </si>
  <si>
    <t>Lower Bound Valuation ($M)</t>
  </si>
  <si>
    <t>-</t>
  </si>
  <si>
    <t>1. Enable editing in order to input your own data</t>
  </si>
  <si>
    <t>Revenue/ARR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</si>
</sst>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_(&quot;$&quot;* #,##0_);_(&quot;$&quot;* \(#,##0\);_(&quot;$&quot;* &quot;-&quot;??_);_(@_)"/>
    <numFmt numFmtId="165" formatCode="0%_);\(0%\)"/>
    <numFmt numFmtId="166" formatCode="0.0\x_);\(0.0\x\)"/>
    <numFmt numFmtId="167" formatCode="#,##0%_);\(0%\)"/>
    <numFmt numFmtId="168" formatCode="&quot;$&quot;#,##0.000_);\(&quot;$&quot;#,##0.000\)"/>
  </numFmts>
  <fonts count="27" x14ac:knownFonts="1">
    <font>
      <sz val="10"/>
      <color rgb="FF000000"/>
      <name val="Arial"/>
      <scheme val="minor"/>
    </font>
    <font>
      <sz val="10"/>
      <color theme="1"/>
      <name val="Arial"/>
    </font>
    <font>
      <b/>
      <u/>
      <sz val="11"/>
      <color rgb="FF1155CC"/>
      <name val="Arial"/>
    </font>
    <font>
      <b/>
      <i/>
      <u/>
      <sz val="10"/>
      <color theme="1"/>
      <name val="Arial"/>
    </font>
    <font>
      <i/>
      <sz val="10"/>
      <color theme="1"/>
      <name val="Arial"/>
      <scheme val="minor"/>
    </font>
    <font>
      <i/>
      <sz val="10"/>
      <color theme="1"/>
      <name val="Arial"/>
    </font>
    <font>
      <i/>
      <sz val="8"/>
      <color theme="1"/>
      <name val="Arial"/>
    </font>
    <font>
      <b/>
      <i/>
      <u/>
      <sz val="14"/>
      <color theme="1"/>
      <name val="Arial"/>
    </font>
    <font>
      <b/>
      <sz val="10"/>
      <color theme="0"/>
      <name val="Arial"/>
    </font>
    <font>
      <sz val="10"/>
      <color theme="0"/>
      <name val="Arial"/>
    </font>
    <font>
      <sz val="10"/>
      <color theme="1"/>
      <name val="Arial"/>
    </font>
    <font>
      <sz val="10"/>
      <color rgb="FF0000FF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rgb="FF1155CC"/>
      <name val="Inconsolata"/>
    </font>
    <font>
      <b/>
      <i/>
      <u/>
      <sz val="14"/>
      <color theme="1"/>
      <name val="Arial"/>
    </font>
    <font>
      <b/>
      <sz val="10"/>
      <color theme="0"/>
      <name val="Arial"/>
      <scheme val="minor"/>
    </font>
    <font>
      <b/>
      <sz val="10"/>
      <color rgb="FFFFFFFF"/>
      <name val="Arial"/>
      <scheme val="minor"/>
    </font>
    <font>
      <sz val="10"/>
      <color theme="7"/>
      <name val="Arial"/>
    </font>
    <font>
      <sz val="10"/>
      <color rgb="FF0000FF"/>
      <name val="Arial"/>
      <scheme val="minor"/>
    </font>
    <font>
      <u/>
      <sz val="10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FFFFFF"/>
      </right>
      <top style="thick">
        <color rgb="FFFFFFFF"/>
      </top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/>
    <xf numFmtId="0" fontId="10" fillId="0" borderId="1" xfId="0" applyFont="1" applyBorder="1" applyAlignment="1"/>
    <xf numFmtId="0" fontId="10" fillId="0" borderId="1" xfId="0" applyFont="1" applyBorder="1"/>
    <xf numFmtId="0" fontId="11" fillId="3" borderId="3" xfId="0" applyFont="1" applyFill="1" applyBorder="1" applyAlignment="1">
      <alignment horizontal="right"/>
    </xf>
    <xf numFmtId="0" fontId="10" fillId="0" borderId="0" xfId="0" applyFont="1"/>
    <xf numFmtId="5" fontId="11" fillId="3" borderId="4" xfId="0" applyNumberFormat="1" applyFont="1" applyFill="1" applyBorder="1" applyAlignment="1"/>
    <xf numFmtId="0" fontId="8" fillId="2" borderId="2" xfId="0" applyFont="1" applyFill="1" applyBorder="1"/>
    <xf numFmtId="0" fontId="10" fillId="0" borderId="0" xfId="0" applyFont="1" applyAlignment="1"/>
    <xf numFmtId="0" fontId="10" fillId="0" borderId="0" xfId="0" applyFont="1" applyAlignment="1">
      <alignment horizontal="right"/>
    </xf>
    <xf numFmtId="17" fontId="11" fillId="3" borderId="3" xfId="0" applyNumberFormat="1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5" fontId="11" fillId="3" borderId="3" xfId="0" applyNumberFormat="1" applyFont="1" applyFill="1" applyBorder="1" applyAlignment="1"/>
    <xf numFmtId="7" fontId="12" fillId="0" borderId="0" xfId="0" applyNumberFormat="1" applyFont="1"/>
    <xf numFmtId="165" fontId="10" fillId="0" borderId="1" xfId="0" applyNumberFormat="1" applyFont="1" applyBorder="1"/>
    <xf numFmtId="0" fontId="13" fillId="2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166" fontId="10" fillId="0" borderId="1" xfId="0" applyNumberFormat="1" applyFont="1" applyBorder="1"/>
    <xf numFmtId="166" fontId="10" fillId="0" borderId="1" xfId="0" applyNumberFormat="1" applyFont="1" applyBorder="1" applyAlignment="1">
      <alignment horizontal="right"/>
    </xf>
    <xf numFmtId="164" fontId="10" fillId="0" borderId="0" xfId="0" applyNumberFormat="1" applyFont="1"/>
    <xf numFmtId="0" fontId="10" fillId="0" borderId="0" xfId="0" applyFont="1" applyAlignment="1">
      <alignment vertical="center"/>
    </xf>
    <xf numFmtId="5" fontId="10" fillId="0" borderId="0" xfId="0" applyNumberFormat="1" applyFont="1" applyAlignment="1">
      <alignment vertical="center"/>
    </xf>
    <xf numFmtId="167" fontId="12" fillId="0" borderId="0" xfId="0" applyNumberFormat="1" applyFont="1" applyAlignment="1">
      <alignment horizontal="right"/>
    </xf>
    <xf numFmtId="167" fontId="11" fillId="3" borderId="9" xfId="0" applyNumberFormat="1" applyFont="1" applyFill="1" applyBorder="1"/>
    <xf numFmtId="167" fontId="10" fillId="0" borderId="0" xfId="0" applyNumberFormat="1" applyFont="1"/>
    <xf numFmtId="5" fontId="10" fillId="0" borderId="0" xfId="0" applyNumberFormat="1" applyFont="1" applyAlignment="1">
      <alignment horizontal="right"/>
    </xf>
    <xf numFmtId="164" fontId="12" fillId="0" borderId="0" xfId="0" applyNumberFormat="1" applyFont="1"/>
    <xf numFmtId="5" fontId="12" fillId="0" borderId="8" xfId="0" applyNumberFormat="1" applyFont="1" applyBorder="1"/>
    <xf numFmtId="9" fontId="11" fillId="3" borderId="2" xfId="0" applyNumberFormat="1" applyFont="1" applyFill="1" applyBorder="1"/>
    <xf numFmtId="165" fontId="12" fillId="0" borderId="10" xfId="0" applyNumberFormat="1" applyFont="1" applyBorder="1"/>
    <xf numFmtId="5" fontId="12" fillId="0" borderId="0" xfId="0" applyNumberFormat="1" applyFont="1"/>
    <xf numFmtId="9" fontId="10" fillId="0" borderId="0" xfId="0" applyNumberFormat="1" applyFont="1"/>
    <xf numFmtId="17" fontId="12" fillId="4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168" fontId="12" fillId="0" borderId="0" xfId="0" applyNumberFormat="1" applyFont="1"/>
    <xf numFmtId="0" fontId="16" fillId="4" borderId="0" xfId="0" applyFont="1" applyFill="1" applyAlignment="1">
      <alignment horizontal="left"/>
    </xf>
    <xf numFmtId="0" fontId="17" fillId="0" borderId="0" xfId="0" applyFont="1"/>
    <xf numFmtId="0" fontId="20" fillId="0" borderId="0" xfId="0" applyFont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20" fillId="0" borderId="0" xfId="0" applyNumberFormat="1" applyFont="1" applyAlignment="1">
      <alignment horizontal="right"/>
    </xf>
    <xf numFmtId="5" fontId="21" fillId="0" borderId="0" xfId="0" applyNumberFormat="1" applyFont="1" applyAlignment="1"/>
    <xf numFmtId="5" fontId="11" fillId="0" borderId="13" xfId="0" applyNumberFormat="1" applyFont="1" applyBorder="1" applyAlignment="1">
      <alignment vertical="center"/>
    </xf>
    <xf numFmtId="5" fontId="11" fillId="0" borderId="13" xfId="0" applyNumberFormat="1" applyFont="1" applyBorder="1" applyAlignment="1">
      <alignment vertical="center"/>
    </xf>
    <xf numFmtId="5" fontId="20" fillId="0" borderId="0" xfId="0" applyNumberFormat="1" applyFont="1"/>
    <xf numFmtId="5" fontId="14" fillId="0" borderId="0" xfId="0" applyNumberFormat="1" applyFont="1" applyAlignment="1"/>
    <xf numFmtId="5" fontId="11" fillId="0" borderId="14" xfId="0" applyNumberFormat="1" applyFont="1" applyBorder="1" applyAlignment="1">
      <alignment vertical="center"/>
    </xf>
    <xf numFmtId="165" fontId="20" fillId="0" borderId="0" xfId="0" applyNumberFormat="1" applyFont="1"/>
    <xf numFmtId="5" fontId="14" fillId="0" borderId="0" xfId="0" applyNumberFormat="1" applyFont="1"/>
    <xf numFmtId="5" fontId="11" fillId="0" borderId="15" xfId="0" applyNumberFormat="1" applyFont="1" applyBorder="1" applyAlignment="1">
      <alignment vertical="center"/>
    </xf>
    <xf numFmtId="5" fontId="11" fillId="0" borderId="15" xfId="0" applyNumberFormat="1" applyFont="1" applyBorder="1" applyAlignment="1">
      <alignment vertical="center"/>
    </xf>
    <xf numFmtId="9" fontId="11" fillId="0" borderId="16" xfId="0" applyNumberFormat="1" applyFont="1" applyBorder="1"/>
    <xf numFmtId="166" fontId="14" fillId="0" borderId="0" xfId="0" applyNumberFormat="1" applyFont="1" applyAlignment="1">
      <alignment horizontal="right"/>
    </xf>
    <xf numFmtId="9" fontId="11" fillId="0" borderId="17" xfId="0" applyNumberFormat="1" applyFont="1" applyBorder="1"/>
    <xf numFmtId="37" fontId="10" fillId="0" borderId="0" xfId="0" applyNumberFormat="1" applyFo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5" fontId="11" fillId="0" borderId="0" xfId="0" applyNumberFormat="1" applyFont="1" applyAlignment="1"/>
    <xf numFmtId="167" fontId="11" fillId="0" borderId="0" xfId="0" applyNumberFormat="1" applyFont="1"/>
    <xf numFmtId="9" fontId="11" fillId="0" borderId="0" xfId="0" applyNumberFormat="1" applyFont="1" applyAlignment="1"/>
    <xf numFmtId="166" fontId="11" fillId="0" borderId="0" xfId="0" applyNumberFormat="1" applyFont="1"/>
    <xf numFmtId="166" fontId="10" fillId="0" borderId="0" xfId="0" applyNumberFormat="1" applyFont="1"/>
    <xf numFmtId="5" fontId="10" fillId="0" borderId="0" xfId="0" applyNumberFormat="1" applyFont="1"/>
    <xf numFmtId="0" fontId="22" fillId="0" borderId="0" xfId="0" applyFont="1"/>
    <xf numFmtId="37" fontId="23" fillId="0" borderId="0" xfId="0" applyNumberFormat="1" applyFont="1"/>
    <xf numFmtId="5" fontId="11" fillId="0" borderId="0" xfId="0" applyNumberFormat="1" applyFont="1"/>
    <xf numFmtId="0" fontId="24" fillId="0" borderId="0" xfId="0" applyFont="1"/>
    <xf numFmtId="5" fontId="24" fillId="0" borderId="0" xfId="0" applyNumberFormat="1" applyFont="1"/>
    <xf numFmtId="16" fontId="12" fillId="0" borderId="0" xfId="0" applyNumberFormat="1" applyFont="1"/>
    <xf numFmtId="0" fontId="12" fillId="0" borderId="10" xfId="0" applyFont="1" applyBorder="1" applyAlignment="1">
      <alignment horizontal="right" vertical="center" textRotation="90"/>
    </xf>
    <xf numFmtId="0" fontId="15" fillId="0" borderId="10" xfId="0" applyFont="1" applyBorder="1"/>
    <xf numFmtId="0" fontId="15" fillId="0" borderId="8" xfId="0" applyFont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 vertical="center"/>
    </xf>
    <xf numFmtId="0" fontId="15" fillId="5" borderId="6" xfId="0" applyFont="1" applyFill="1" applyBorder="1" applyAlignment="1">
      <alignment horizontal="centerContinuous"/>
    </xf>
    <xf numFmtId="0" fontId="15" fillId="5" borderId="7" xfId="0" applyFont="1" applyFill="1" applyBorder="1" applyAlignment="1">
      <alignment horizontal="centerContinuous"/>
    </xf>
    <xf numFmtId="0" fontId="13" fillId="2" borderId="5" xfId="0" applyFont="1" applyFill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0" fontId="19" fillId="2" borderId="0" xfId="0" applyFont="1" applyFill="1" applyAlignment="1">
      <alignment horizontal="centerContinuous" vertical="center"/>
    </xf>
    <xf numFmtId="0" fontId="0" fillId="5" borderId="0" xfId="0" applyFont="1" applyFill="1" applyAlignment="1">
      <alignment horizontal="centerContinuous"/>
    </xf>
    <xf numFmtId="0" fontId="18" fillId="2" borderId="0" xfId="0" applyFont="1" applyFill="1" applyAlignment="1">
      <alignment horizontal="centerContinuous" vertical="center"/>
    </xf>
    <xf numFmtId="0" fontId="26" fillId="0" borderId="21" xfId="0" applyFont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0" fontId="8" fillId="2" borderId="18" xfId="0" applyFont="1" applyFill="1" applyBorder="1" applyAlignment="1">
      <alignment horizontal="centerContinuous" vertical="center"/>
    </xf>
    <xf numFmtId="0" fontId="15" fillId="5" borderId="19" xfId="0" applyFont="1" applyFill="1" applyBorder="1" applyAlignment="1">
      <alignment horizontal="centerContinuous" vertical="center"/>
    </xf>
    <xf numFmtId="0" fontId="15" fillId="5" borderId="2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chemeClr val="dk1"/>
                </a:solidFill>
                <a:latin typeface="+mn-lt"/>
              </a:defRPr>
            </a:pPr>
            <a:r>
              <a:rPr lang="en-US" sz="1400" b="1" i="0">
                <a:solidFill>
                  <a:schemeClr val="dk1"/>
                </a:solidFill>
                <a:latin typeface="+mn-lt"/>
              </a:rPr>
              <a:t>Valuation by Revenue Scale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8337054883065"/>
          <c:y val="0.24909740449110529"/>
          <c:w val="0.86401347592744937"/>
          <c:h val="0.46324803149606308"/>
        </c:manualLayout>
      </c:layout>
      <c:lineChart>
        <c:grouping val="standard"/>
        <c:varyColors val="1"/>
        <c:ser>
          <c:idx val="0"/>
          <c:order val="0"/>
          <c:tx>
            <c:v>Upper-Bound Valuation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Calculator!$Q$21:$U$21</c:f>
              <c:numCache>
                <c:formatCode>"$"#,##0_);\("$"#,##0\)</c:formatCode>
                <c:ptCount val="5"/>
                <c:pt idx="0">
                  <c:v>7500000</c:v>
                </c:pt>
                <c:pt idx="1">
                  <c:v>9375000</c:v>
                </c:pt>
                <c:pt idx="2">
                  <c:v>11250000</c:v>
                </c:pt>
                <c:pt idx="3">
                  <c:v>13125000</c:v>
                </c:pt>
                <c:pt idx="4">
                  <c:v>15000000</c:v>
                </c:pt>
              </c:numCache>
            </c:numRef>
          </c:cat>
          <c:val>
            <c:numRef>
              <c:f>Calculator!$H$24:$L$24</c:f>
              <c:numCache>
                <c:formatCode>"$"#,##0_);\("$"#,##0\)</c:formatCode>
                <c:ptCount val="5"/>
                <c:pt idx="0">
                  <c:v>142.5</c:v>
                </c:pt>
                <c:pt idx="1">
                  <c:v>178.125</c:v>
                </c:pt>
                <c:pt idx="2">
                  <c:v>189.99998099999999</c:v>
                </c:pt>
                <c:pt idx="3">
                  <c:v>189.99998099999999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D-447C-B7AB-D6FAC75D74B1}"/>
            </c:ext>
          </c:extLst>
        </c:ser>
        <c:ser>
          <c:idx val="1"/>
          <c:order val="1"/>
          <c:tx>
            <c:v>Lower-Bound Valuation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Calculator!$Q$21:$U$21</c:f>
              <c:numCache>
                <c:formatCode>"$"#,##0_);\("$"#,##0\)</c:formatCode>
                <c:ptCount val="5"/>
                <c:pt idx="0">
                  <c:v>7500000</c:v>
                </c:pt>
                <c:pt idx="1">
                  <c:v>9375000</c:v>
                </c:pt>
                <c:pt idx="2">
                  <c:v>11250000</c:v>
                </c:pt>
                <c:pt idx="3">
                  <c:v>13125000</c:v>
                </c:pt>
                <c:pt idx="4">
                  <c:v>15000000</c:v>
                </c:pt>
              </c:numCache>
            </c:numRef>
          </c:cat>
          <c:val>
            <c:numRef>
              <c:f>Calculator!$Q$24:$U$24</c:f>
              <c:numCache>
                <c:formatCode>"$"#,##0_);\("$"#,##0\)</c:formatCode>
                <c:ptCount val="5"/>
                <c:pt idx="0">
                  <c:v>71.25</c:v>
                </c:pt>
                <c:pt idx="1">
                  <c:v>89.0625</c:v>
                </c:pt>
                <c:pt idx="2">
                  <c:v>94.999990499999996</c:v>
                </c:pt>
                <c:pt idx="3">
                  <c:v>94.999990499999996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D-447C-B7AB-D6FAC75D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252612"/>
        <c:axId val="1114268141"/>
      </c:lineChart>
      <c:catAx>
        <c:axId val="20482526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0" i="0">
                    <a:solidFill>
                      <a:srgbClr val="000000"/>
                    </a:solidFill>
                    <a:latin typeface="+mn-lt"/>
                  </a:rPr>
                  <a:t>Revenue Scale</a:t>
                </a:r>
              </a:p>
            </c:rich>
          </c:tx>
          <c:layout>
            <c:manualLayout>
              <c:xMode val="edge"/>
              <c:yMode val="edge"/>
              <c:x val="0.41276859795510634"/>
              <c:y val="0.82879629629629625"/>
            </c:manualLayout>
          </c:layout>
          <c:overlay val="0"/>
        </c:title>
        <c:numFmt formatCode="&quot;$&quot;#,##0_);\(&quot;$&quot;#,##0\)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14268141"/>
        <c:crosses val="autoZero"/>
        <c:auto val="1"/>
        <c:lblAlgn val="ctr"/>
        <c:lblOffset val="100"/>
        <c:noMultiLvlLbl val="1"/>
      </c:catAx>
      <c:valAx>
        <c:axId val="11142681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 rot="0" vert="horz"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200" b="0" i="0">
                    <a:solidFill>
                      <a:srgbClr val="000000"/>
                    </a:solidFill>
                    <a:latin typeface="Arial"/>
                  </a:rPr>
                  <a:t>Valuation ($M)</a:t>
                </a:r>
              </a:p>
            </c:rich>
          </c:tx>
          <c:layout>
            <c:manualLayout>
              <c:xMode val="edge"/>
              <c:yMode val="edge"/>
              <c:x val="1.1613115524738512E-2"/>
              <c:y val="0.12870370370370371"/>
            </c:manualLayout>
          </c:layout>
          <c:overlay val="0"/>
        </c:title>
        <c:numFmt formatCode="&quot;$&quot;#,##0_);\(&quot;$&quot;#,##0\)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82526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81999451561093E-2"/>
          <c:y val="0.91075969670457857"/>
          <c:w val="0.95330935871821998"/>
          <c:h val="8.9240303295421403E-2"/>
        </c:manualLayout>
      </c:layout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</xdr:row>
      <xdr:rowOff>9525</xdr:rowOff>
    </xdr:from>
    <xdr:ext cx="6381750" cy="27432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mark.com/startup-valuation-calculato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1004"/>
  <sheetViews>
    <sheetView showGridLines="0" workbookViewId="0"/>
  </sheetViews>
  <sheetFormatPr defaultColWidth="12.5703125" defaultRowHeight="15" customHeight="1" x14ac:dyDescent="0.2"/>
  <cols>
    <col min="1" max="1" width="19.42578125" customWidth="1"/>
    <col min="2" max="6" width="12.5703125" customWidth="1"/>
  </cols>
  <sheetData>
    <row r="1" spans="1:1" ht="41.25" customHeight="1" x14ac:dyDescent="0.2">
      <c r="A1" s="1"/>
    </row>
    <row r="2" spans="1:1" ht="15.75" customHeight="1" x14ac:dyDescent="0.25">
      <c r="A2" s="2" t="s">
        <v>0</v>
      </c>
    </row>
    <row r="3" spans="1:1" ht="15.75" customHeight="1" x14ac:dyDescent="0.2">
      <c r="A3" s="3"/>
    </row>
    <row r="4" spans="1:1" ht="15.75" customHeight="1" x14ac:dyDescent="0.2">
      <c r="A4" s="3" t="s">
        <v>1</v>
      </c>
    </row>
    <row r="5" spans="1:1" ht="15.75" customHeight="1" x14ac:dyDescent="0.2">
      <c r="A5" s="95" t="s">
        <v>70</v>
      </c>
    </row>
    <row r="6" spans="1:1" ht="15.75" customHeight="1" x14ac:dyDescent="0.2">
      <c r="A6" s="96" t="s">
        <v>2</v>
      </c>
    </row>
    <row r="7" spans="1:1" ht="15.75" customHeight="1" x14ac:dyDescent="0.2">
      <c r="A7" s="97" t="s">
        <v>3</v>
      </c>
    </row>
    <row r="8" spans="1:1" ht="15.75" customHeight="1" x14ac:dyDescent="0.2">
      <c r="A8" s="97" t="s">
        <v>4</v>
      </c>
    </row>
    <row r="9" spans="1:1" ht="15.75" customHeight="1" x14ac:dyDescent="0.2">
      <c r="A9" s="97" t="s">
        <v>5</v>
      </c>
    </row>
    <row r="10" spans="1:1" ht="15.75" customHeight="1" x14ac:dyDescent="0.2">
      <c r="A10" s="97" t="s">
        <v>6</v>
      </c>
    </row>
    <row r="11" spans="1:1" ht="15.75" customHeight="1" x14ac:dyDescent="0.2">
      <c r="A11" s="97" t="s">
        <v>7</v>
      </c>
    </row>
    <row r="12" spans="1:1" ht="15.75" customHeight="1" x14ac:dyDescent="0.2">
      <c r="A12" s="96" t="s">
        <v>8</v>
      </c>
    </row>
    <row r="13" spans="1:1" ht="15.75" customHeight="1" x14ac:dyDescent="0.2"/>
    <row r="14" spans="1:1" ht="15.75" customHeight="1" x14ac:dyDescent="0.2">
      <c r="A14" s="4" t="s">
        <v>9</v>
      </c>
    </row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hyperlinks>
    <hyperlink ref="A2" r:id="rId1" xr:uid="{00000000-0004-0000-0000-000000000000}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000"/>
  <sheetViews>
    <sheetView showGridLines="0" workbookViewId="0">
      <selection activeCell="N18" sqref="N18"/>
    </sheetView>
  </sheetViews>
  <sheetFormatPr defaultColWidth="12.5703125" defaultRowHeight="15" customHeight="1" x14ac:dyDescent="0.2"/>
  <cols>
    <col min="1" max="1" width="12.5703125" customWidth="1"/>
    <col min="2" max="2" width="22.7109375" customWidth="1"/>
    <col min="3" max="3" width="16.7109375" customWidth="1"/>
    <col min="4" max="4" width="5.7109375" customWidth="1"/>
    <col min="5" max="5" width="4.7109375" customWidth="1"/>
    <col min="6" max="7" width="8.140625" customWidth="1"/>
    <col min="13" max="13" width="5.7109375" customWidth="1"/>
    <col min="14" max="14" width="4.7109375" customWidth="1"/>
    <col min="15" max="16" width="8.140625" customWidth="1"/>
  </cols>
  <sheetData>
    <row r="1" spans="1:15" ht="18.75" x14ac:dyDescent="0.3">
      <c r="A1" s="5" t="s">
        <v>10</v>
      </c>
    </row>
    <row r="2" spans="1:15" ht="15.75" customHeight="1" x14ac:dyDescent="0.2"/>
    <row r="3" spans="1:15" ht="15.75" customHeight="1" x14ac:dyDescent="0.2">
      <c r="A3" s="6" t="s">
        <v>11</v>
      </c>
      <c r="B3" s="7"/>
      <c r="C3" s="7"/>
    </row>
    <row r="4" spans="1:15" ht="15.75" customHeight="1" x14ac:dyDescent="0.2">
      <c r="A4" s="8" t="s">
        <v>12</v>
      </c>
      <c r="B4" s="9"/>
      <c r="C4" s="10" t="s">
        <v>13</v>
      </c>
    </row>
    <row r="5" spans="1:15" ht="15.75" customHeight="1" x14ac:dyDescent="0.2">
      <c r="A5" s="11" t="s">
        <v>14</v>
      </c>
      <c r="C5" s="12">
        <v>80</v>
      </c>
    </row>
    <row r="6" spans="1:15" ht="15.75" customHeight="1" x14ac:dyDescent="0.2"/>
    <row r="7" spans="1:15" ht="15.75" customHeight="1" x14ac:dyDescent="0.2">
      <c r="A7" s="6" t="s">
        <v>15</v>
      </c>
      <c r="B7" s="13"/>
      <c r="C7" s="13"/>
    </row>
    <row r="8" spans="1:15" ht="15.75" customHeight="1" x14ac:dyDescent="0.2">
      <c r="A8" s="14" t="s">
        <v>16</v>
      </c>
      <c r="B8" s="11"/>
      <c r="C8" s="15" t="str">
        <f>IF(Calculator!$C$4="Angel/Pre-Seed","Seed",IF(Calculator!$C$4="Seed","Series A",IF(Calculator!$C$4="Series A","Series B",IF(Calculator!$C$4="Series B","Series C+","Series C+"))))</f>
        <v>Series B</v>
      </c>
    </row>
    <row r="9" spans="1:15" ht="15.75" customHeight="1" x14ac:dyDescent="0.2">
      <c r="A9" s="9" t="s">
        <v>17</v>
      </c>
      <c r="B9" s="9"/>
      <c r="C9" s="16">
        <v>45092</v>
      </c>
    </row>
    <row r="10" spans="1:15" ht="15.75" customHeight="1" x14ac:dyDescent="0.2">
      <c r="A10" s="11" t="s">
        <v>18</v>
      </c>
      <c r="C10" s="17" t="s">
        <v>19</v>
      </c>
      <c r="E10" s="11"/>
    </row>
    <row r="11" spans="1:15" ht="15.75" customHeight="1" x14ac:dyDescent="0.2">
      <c r="A11" s="11" t="str">
        <f>IF(C10="Recurring","Current ARR","Current Forward Looking Revenue")</f>
        <v>Current ARR</v>
      </c>
      <c r="C11" s="18">
        <v>4000000</v>
      </c>
      <c r="D11" s="19"/>
    </row>
    <row r="12" spans="1:15" ht="15.75" customHeight="1" x14ac:dyDescent="0.2">
      <c r="A12" s="11" t="str">
        <f>IF(C10="Recurring","Expected ARR at Raise","Expected Forward Looking Revenue")</f>
        <v>Expected ARR at Raise</v>
      </c>
      <c r="C12" s="18">
        <v>7500000</v>
      </c>
    </row>
    <row r="13" spans="1:15" ht="15.75" customHeight="1" x14ac:dyDescent="0.2">
      <c r="A13" s="11" t="s">
        <v>20</v>
      </c>
      <c r="C13" s="20">
        <f ca="1">IF($C$11=0,(C12/(C11+25))^(1/((C9-TODAY())/365))-1,(C12/C11)^(1/((C9-TODAY())/365))-1)</f>
        <v>0.91549828976960979</v>
      </c>
    </row>
    <row r="14" spans="1:15" ht="15.75" customHeight="1" x14ac:dyDescent="0.2"/>
    <row r="15" spans="1:15" ht="15.75" customHeight="1" x14ac:dyDescent="0.2">
      <c r="A15" s="21" t="s">
        <v>21</v>
      </c>
      <c r="B15" s="13"/>
      <c r="C15" s="13"/>
      <c r="O15" s="22"/>
    </row>
    <row r="16" spans="1:15" ht="15.75" customHeight="1" x14ac:dyDescent="0.2">
      <c r="A16" s="9" t="s">
        <v>22</v>
      </c>
      <c r="B16" s="9"/>
      <c r="C16" s="23">
        <f ca="1">C20/(C12/1000000)</f>
        <v>19</v>
      </c>
    </row>
    <row r="17" spans="1:21" ht="15.75" customHeight="1" x14ac:dyDescent="0.2">
      <c r="A17" s="11" t="s">
        <v>23</v>
      </c>
      <c r="C17" s="24">
        <f ca="1">IFERROR(C21/(C12/1000000),"0.0x - "&amp;'Valuation Logic'!$B$31*1000000/$C$12&amp;".0x")</f>
        <v>9.5</v>
      </c>
    </row>
    <row r="18" spans="1:21" ht="15.75" customHeight="1" x14ac:dyDescent="0.2">
      <c r="A18" s="11"/>
      <c r="C18" s="25"/>
      <c r="E18" s="80" t="s">
        <v>24</v>
      </c>
      <c r="F18" s="81"/>
      <c r="G18" s="81"/>
      <c r="H18" s="81"/>
      <c r="I18" s="81"/>
      <c r="J18" s="81"/>
      <c r="K18" s="81"/>
      <c r="L18" s="82"/>
      <c r="N18" s="80" t="s">
        <v>25</v>
      </c>
      <c r="O18" s="79"/>
      <c r="P18" s="79"/>
      <c r="Q18" s="79"/>
      <c r="R18" s="79"/>
      <c r="S18" s="79"/>
      <c r="T18" s="79"/>
      <c r="U18" s="79"/>
    </row>
    <row r="19" spans="1:21" ht="15.75" customHeight="1" x14ac:dyDescent="0.2">
      <c r="A19" s="21" t="s">
        <v>26</v>
      </c>
      <c r="B19" s="13"/>
      <c r="C19" s="13"/>
      <c r="H19" s="91" t="s">
        <v>71</v>
      </c>
      <c r="I19" s="78"/>
      <c r="J19" s="78"/>
      <c r="K19" s="78"/>
      <c r="L19" s="78"/>
      <c r="Q19" s="91" t="s">
        <v>71</v>
      </c>
      <c r="R19" s="78"/>
      <c r="S19" s="78"/>
      <c r="T19" s="78"/>
      <c r="U19" s="78"/>
    </row>
    <row r="20" spans="1:21" ht="15.75" customHeight="1" x14ac:dyDescent="0.2">
      <c r="A20" s="26" t="s">
        <v>27</v>
      </c>
      <c r="C20" s="27">
        <f ca="1">'Valuation Logic'!$B$20</f>
        <v>142.5</v>
      </c>
      <c r="H20" s="28" t="s">
        <v>28</v>
      </c>
      <c r="I20" s="29">
        <v>1.25</v>
      </c>
      <c r="J20" s="29">
        <v>1.5</v>
      </c>
      <c r="K20" s="29">
        <v>1.75</v>
      </c>
      <c r="L20" s="29">
        <v>2</v>
      </c>
      <c r="Q20" s="28" t="s">
        <v>28</v>
      </c>
      <c r="R20" s="30">
        <f t="shared" ref="R20:U20" si="0">+I20</f>
        <v>1.25</v>
      </c>
      <c r="S20" s="30">
        <f t="shared" si="0"/>
        <v>1.5</v>
      </c>
      <c r="T20" s="30">
        <f t="shared" si="0"/>
        <v>1.75</v>
      </c>
      <c r="U20" s="30">
        <f t="shared" si="0"/>
        <v>2</v>
      </c>
    </row>
    <row r="21" spans="1:21" ht="15.75" customHeight="1" x14ac:dyDescent="0.2">
      <c r="A21" s="11" t="s">
        <v>29</v>
      </c>
      <c r="C21" s="31">
        <f ca="1">+IF(AND($C$8="Seed",'Valuation Logic'!$B$31&lt;=3),"$0 - $"&amp;'Valuation Logic'!$B$31,IF(AND($C$8="Seed",$C$13&lt;'Valuation Logic'!$H$14),"$0 - $"&amp;'Valuation Logic'!$B$31,IF(AND($C$8="Series A", $C$12&lt;'Valuation Logic'!$K$5),"$0 - $"&amp;'Valuation Logic'!$B$31,IF(AND($C$8="Series A", $C$13&lt;'Valuation Logic'!$H$14),"$0 - $"&amp;'Valuation Logic'!$B$31,IF(AND($C$12&gt;='Valuation Logic'!$D$14,$C$12&lt;'Valuation Logic'!$E$14,$C$13&lt;'Valuation Logic'!$H$14),"$0 - $"&amp;'Valuation Logic'!$B$31,IF(AND($C$12&gt;='Valuation Logic'!$D$15,$C$12&lt;'Valuation Logic'!$E$15,$C$13&lt;'Valuation Logic'!$H$15),"$0 - $"&amp;'Valuation Logic'!$B$31,IF(AND($C$12&gt;='Valuation Logic'!$D$16,$C$12&lt;'Valuation Logic'!$E$16,$C$13&lt;'Valuation Logic'!$H$16),"$0 - $"&amp;'Valuation Logic'!$B$31,IF(AND($C$12&gt;='Valuation Logic'!$D$17,$C$12&lt;'Valuation Logic'!$E$17,$C$13&lt;'Valuation Logic'!$H$17),"$0 - $"&amp;'Valuation Logic'!$B$31,IF(AND($C$12&gt;='Valuation Logic'!$D$18,$C$12&lt;'Valuation Logic'!$E$18,$C$13&lt;'Valuation Logic'!$H$18),"$0 - $"&amp;'Valuation Logic'!$B$31,'Valuation Logic'!$B$31)))))))))</f>
        <v>71.25</v>
      </c>
      <c r="G21" s="32"/>
      <c r="H21" s="33">
        <f>+$C$12</f>
        <v>7500000</v>
      </c>
      <c r="I21" s="33">
        <f t="shared" ref="I21:L21" si="1">+$H$21*(I20)</f>
        <v>9375000</v>
      </c>
      <c r="J21" s="33">
        <f t="shared" si="1"/>
        <v>11250000</v>
      </c>
      <c r="K21" s="33">
        <f t="shared" si="1"/>
        <v>13125000</v>
      </c>
      <c r="L21" s="33">
        <f t="shared" si="1"/>
        <v>15000000</v>
      </c>
      <c r="P21" s="32"/>
      <c r="Q21" s="33">
        <f>+$C$12</f>
        <v>7500000</v>
      </c>
      <c r="R21" s="33">
        <f t="shared" ref="R21:U21" si="2">+$H$21*(R20)</f>
        <v>9375000</v>
      </c>
      <c r="S21" s="33">
        <f t="shared" si="2"/>
        <v>11250000</v>
      </c>
      <c r="T21" s="33">
        <f t="shared" si="2"/>
        <v>13125000</v>
      </c>
      <c r="U21" s="33">
        <f t="shared" si="2"/>
        <v>15000000</v>
      </c>
    </row>
    <row r="22" spans="1:21" ht="15.75" customHeight="1" x14ac:dyDescent="0.2">
      <c r="A22" s="14" t="s">
        <v>30</v>
      </c>
      <c r="C22" s="15" t="str">
        <f ca="1">IF(C20&lt;C5,"Yes","No")</f>
        <v>No</v>
      </c>
      <c r="E22" s="76" t="s">
        <v>31</v>
      </c>
      <c r="F22" s="34">
        <v>0.5</v>
      </c>
      <c r="G22" s="35">
        <f t="shared" ref="G22:G23" ca="1" si="3">+$G$24*F22</f>
        <v>0.45774914488480489</v>
      </c>
      <c r="H22" s="36">
        <f ca="1">+IF(AND($C$4="Angel/Pre-Seed",H$21&lt;'Valuation Logic'!$E$5),'Valuation Logic'!$F$5,IF(AND($C$4="Angel/Pre-Seed",H$21&gt;='Valuation Logic'!$D$7),'Valuation Logic'!$F$7,IF($C$4="Angel/Pre-Seed",'Valuation Logic'!$F$6,IF(AND($C$4="Seed",H$21&gt;='Valuation Logic'!$K$7,H$21&lt;'Valuation Logic'!$L$7),'Valuation Logic'!$M$7,IF(AND($C$4="Seed",H$21&gt;='Valuation Logic'!$K$8,$G22&gt;='Valuation Logic'!$F$15),'Valuation Logic'!$I$15*H$21/1000000,IF(AND($C$4="Seed",H$21&gt;='Valuation Logic'!$K$8,$G22&lt;'Valuation Logic'!$G$15),'Valuation Logic'!$K$15*H$21/1000000,IF(AND($C$4="Seed",H$21&gt;='Valuation Logic'!$K$8),'Valuation Logic'!$J$15*H$21/1000000,IF(AND($C$4="Seed",H$21&lt;'Valuation Logic'!$L$5,H$21&gt;='Valuation Logic'!$K$5),'Valuation Logic'!$M$5,IF(AND($C$4="Seed",H$21&gt;='Valuation Logic'!$K$6,H$21&lt;'Valuation Logic'!$L$6),'Valuation Logic'!$M$6,IF(AND($C$4="Seed",H$21&lt;'Valuation Logic'!$E$5),'Valuation Logic'!$F$5,IF(AND($C$4="Seed",H$21&gt;='Valuation Logic'!$D$7),'Valuation Logic'!$F$7,IF($C$4="Seed",'Valuation Logic'!$F$6,IF(AND($C$4&lt;&gt;"Angel/Pre-Seed",$C$4&lt;&gt;"Seed",H$21&lt;'Valuation Logic'!$E$14,H$21&gt;='Valuation Logic'!$D$14),IF($G22&gt;='Valuation Logic'!$F$14,'Valuation Logic'!$I$14,IF($G22&lt;'Valuation Logic'!$G$14,'Valuation Logic'!$K$14,'Valuation Logic'!$J$14))*H$21/1000000,IF(AND(Calculator!$C$4&lt;&gt;"Angel/Pre-Seed",$C$4&lt;&gt;"Seed",H$21&lt;'Valuation Logic'!$E$14,H$21&gt;='Valuation Logic'!$D$14),IF($G22&gt;='Valuation Logic'!$F$14,'Valuation Logic'!$I$14,IF($G22&lt;'Valuation Logic'!$G$14,'Valuation Logic'!$K$14,'Valuation Logic'!$J$14))*H$21/1000000,IF(AND($C$4&lt;&gt;"Angel/Pre-Seed",$C$4&lt;&gt;"Seed",H$21&gt;='Valuation Logic'!$D$15,H$21&lt;'Valuation Logic'!$E$15),MAX(IF(AND('Valuation Logic'!$D$15&lt;=H$21,H$21&lt;='Valuation Logic'!$E$15),IF($G22&gt;='Valuation Logic'!$F$15,'Valuation Logic'!$I$15,IF($G22&lt;='Valuation Logic'!$G$15,'Valuation Logic'!$K$15,'Valuation Logic'!$J$15)),0)*H$21/1000000,('Valuation Logic'!$E$14-1)*IF($G22&gt;='Valuation Logic'!$F$15,'Valuation Logic'!$I$14,IF($G22&lt;='Valuation Logic'!$G$15,'Valuation Logic'!$K$14,'Valuation Logic'!$J$14))/1000000),IF(AND($C$4&lt;&gt;"Angel/Pre-Seed",$C$4&lt;&gt;"Seed",H$21&gt;='Valuation Logic'!$D$16,H$21&lt;'Valuation Logic'!$E$16),MAX(IF(AND('Valuation Logic'!$D$16&lt;=H$21,H$21&lt;='Valuation Logic'!$E$16),IF($G22&gt;='Valuation Logic'!$F$16,'Valuation Logic'!$I$16,IF($G22&lt;='Valuation Logic'!$G$16,'Valuation Logic'!$K$16,'Valuation Logic'!$J$16)),0)*H$21/1000000,('Valuation Logic'!$E$15-1)*IF($G22&gt;='Valuation Logic'!$F$16,'Valuation Logic'!$I$15,IF($G22&lt;='Valuation Logic'!$G$16,'Valuation Logic'!$K$15,'Valuation Logic'!$J$15))/1000000),IF(AND($C$4&lt;&gt;"Angel/Pre-Seed",$C$4&lt;&gt;"Seed",H$21&gt;='Valuation Logic'!$D$17,H$21&lt;'Valuation Logic'!$E$17),MAX(IF(AND('Valuation Logic'!$D$17&lt;=H$21,H$21&lt;='Valuation Logic'!$E$17),IF($G22&gt;='Valuation Logic'!$F$17,'Valuation Logic'!$I$17,IF($G22&lt;='Valuation Logic'!$G$17,'Valuation Logic'!$K$17,'Valuation Logic'!$J$17)),0)*H$21/1000000,('Valuation Logic'!$E$16-1)*IF($G22&gt;='Valuation Logic'!$F$17,'Valuation Logic'!$I$16,IF($G22&lt;='Valuation Logic'!$G$17,'Valuation Logic'!$K$16,'Valuation Logic'!$J$16))/1000000),IF(AND($C$4&lt;&gt;"Angel/Pre-Seed",$C$4&lt;&gt;"Seed",H$21&gt;='Valuation Logic'!$D$18,H$21&lt;'Valuation Logic'!$E$18),MAX(IF(AND('Valuation Logic'!$D$18&lt;=H$21,H$21&lt;='Valuation Logic'!$E$18),IF($G22&gt;='Valuation Logic'!$F$18,'Valuation Logic'!$I$18,IF($G22&lt;='Valuation Logic'!$G$18,'Valuation Logic'!$K$18,'Valuation Logic'!$J$18)),0)*H$21/1000000,('Valuation Logic'!$E$17-1)*IF($G22&gt;='Valuation Logic'!$F$18,'Valuation Logic'!$I$17,IF($G22&lt;='Valuation Logic'!$G$18,'Valuation Logic'!$K$17,'Valuation Logic'!$J$17))/1000000),IF(AND($C$4&lt;&gt;"Angel/Pre-Seed",$C$4&lt;&gt;"Seed",H$21&gt;='Valuation Logic'!$D$19),MAX(IF('Valuation Logic'!$D$19&lt;=H$21,IF($G22&gt;='Valuation Logic'!$F$19,'Valuation Logic'!$I$19,IF($G22&lt;='Valuation Logic'!$G$19,'Valuation Logic'!$K$19,'Valuation Logic'!$J$19)),0)*H$21/1000000,('Valuation Logic'!$E$18-1)*IF($G22&gt;='Valuation Logic'!$F$19,'Valuation Logic'!$I$18,IF($G22&lt;='Valuation Logic'!$G$19,'Valuation Logic'!$K$18,'Valuation Logic'!$J$18))/1000000),0)))))))))))))))))))</f>
        <v>90</v>
      </c>
      <c r="I22" s="36">
        <f ca="1">+IF(AND($C$4="Angel/Pre-Seed",I$21&lt;'Valuation Logic'!$E$5),'Valuation Logic'!$F$5,IF(AND($C$4="Angel/Pre-Seed",I$21&gt;='Valuation Logic'!$D$7),'Valuation Logic'!$F$7,IF($C$4="Angel/Pre-Seed",'Valuation Logic'!$F$6,IF(AND($C$4="Seed",I$21&gt;='Valuation Logic'!$K$7,I$21&lt;'Valuation Logic'!$L$7),'Valuation Logic'!$M$7,IF(AND($C$4="Seed",I$21&gt;='Valuation Logic'!$K$8,$G22&gt;='Valuation Logic'!$F$15),'Valuation Logic'!$I$15*I$21/1000000,IF(AND($C$4="Seed",I$21&gt;='Valuation Logic'!$K$8,$G22&lt;'Valuation Logic'!$G$15),'Valuation Logic'!$K$15*I$21/1000000,IF(AND($C$4="Seed",I$21&gt;='Valuation Logic'!$K$8),'Valuation Logic'!$J$15*I$21/1000000,IF(AND($C$4="Seed",I$21&lt;'Valuation Logic'!$L$5,I$21&gt;='Valuation Logic'!$K$5),'Valuation Logic'!$M$5,IF(AND($C$4="Seed",I$21&gt;='Valuation Logic'!$K$6,I$21&lt;'Valuation Logic'!$L$6),'Valuation Logic'!$M$6,IF(AND($C$4="Seed",I$21&lt;'Valuation Logic'!$E$5),'Valuation Logic'!$F$5,IF(AND($C$4="Seed",I$21&gt;='Valuation Logic'!$D$7),'Valuation Logic'!$F$7,IF($C$4="Seed",'Valuation Logic'!$F$6,IF(AND($C$4&lt;&gt;"Angel/Pre-Seed",$C$4&lt;&gt;"Seed",I$21&lt;'Valuation Logic'!$E$14,I$21&gt;='Valuation Logic'!$D$14),IF($G22&gt;='Valuation Logic'!$F$14,'Valuation Logic'!$I$14,IF($G22&lt;'Valuation Logic'!$G$14,'Valuation Logic'!$K$14,'Valuation Logic'!$J$14))*I$21/1000000,IF(AND(Calculator!$C$4&lt;&gt;"Angel/Pre-Seed",$C$4&lt;&gt;"Seed",I$21&lt;'Valuation Logic'!$E$14,I$21&gt;='Valuation Logic'!$D$14),IF($G22&gt;='Valuation Logic'!$F$14,'Valuation Logic'!$I$14,IF($G22&lt;'Valuation Logic'!$G$14,'Valuation Logic'!$K$14,'Valuation Logic'!$J$14))*I$21/1000000,IF(AND($C$4&lt;&gt;"Angel/Pre-Seed",$C$4&lt;&gt;"Seed",I$21&gt;='Valuation Logic'!$D$15,I$21&lt;'Valuation Logic'!$E$15),MAX(IF(AND('Valuation Logic'!$D$15&lt;=I$21,I$21&lt;='Valuation Logic'!$E$15),IF($G22&gt;='Valuation Logic'!$F$15,'Valuation Logic'!$I$15,IF($G22&lt;='Valuation Logic'!$G$15,'Valuation Logic'!$K$15,'Valuation Logic'!$J$15)),0)*I$21/1000000,('Valuation Logic'!$E$14-1)*IF($G22&gt;='Valuation Logic'!$F$15,'Valuation Logic'!$I$14,IF($G22&lt;='Valuation Logic'!$G$15,'Valuation Logic'!$K$14,'Valuation Logic'!$J$14))/1000000),IF(AND($C$4&lt;&gt;"Angel/Pre-Seed",$C$4&lt;&gt;"Seed",I$21&gt;='Valuation Logic'!$D$16,I$21&lt;'Valuation Logic'!$E$16),MAX(IF(AND('Valuation Logic'!$D$16&lt;=I$21,I$21&lt;='Valuation Logic'!$E$16),IF($G22&gt;='Valuation Logic'!$F$16,'Valuation Logic'!$I$16,IF($G22&lt;='Valuation Logic'!$G$16,'Valuation Logic'!$K$16,'Valuation Logic'!$J$16)),0)*I$21/1000000,('Valuation Logic'!$E$15-1)*IF($G22&gt;='Valuation Logic'!$F$16,'Valuation Logic'!$I$15,IF($G22&lt;='Valuation Logic'!$G$16,'Valuation Logic'!$K$15,'Valuation Logic'!$J$15))/1000000),IF(AND($C$4&lt;&gt;"Angel/Pre-Seed",$C$4&lt;&gt;"Seed",I$21&gt;='Valuation Logic'!$D$17,I$21&lt;'Valuation Logic'!$E$17),MAX(IF(AND('Valuation Logic'!$D$17&lt;=I$21,I$21&lt;='Valuation Logic'!$E$17),IF($G22&gt;='Valuation Logic'!$F$17,'Valuation Logic'!$I$17,IF($G22&lt;='Valuation Logic'!$G$17,'Valuation Logic'!$K$17,'Valuation Logic'!$J$17)),0)*I$21/1000000,('Valuation Logic'!$E$16-1)*IF($G22&gt;='Valuation Logic'!$F$17,'Valuation Logic'!$I$16,IF($G22&lt;='Valuation Logic'!$G$17,'Valuation Logic'!$K$16,'Valuation Logic'!$J$16))/1000000),IF(AND($C$4&lt;&gt;"Angel/Pre-Seed",$C$4&lt;&gt;"Seed",I$21&gt;='Valuation Logic'!$D$18,I$21&lt;'Valuation Logic'!$E$18),MAX(IF(AND('Valuation Logic'!$D$18&lt;=I$21,I$21&lt;='Valuation Logic'!$E$18),IF($G22&gt;='Valuation Logic'!$F$18,'Valuation Logic'!$I$18,IF($G22&lt;='Valuation Logic'!$G$18,'Valuation Logic'!$K$18,'Valuation Logic'!$J$18)),0)*I$21/1000000,('Valuation Logic'!$E$17-1)*IF($G22&gt;='Valuation Logic'!$F$18,'Valuation Logic'!$I$17,IF($G22&lt;='Valuation Logic'!$G$18,'Valuation Logic'!$K$17,'Valuation Logic'!$J$17))/1000000),IF(AND($C$4&lt;&gt;"Angel/Pre-Seed",$C$4&lt;&gt;"Seed",I$21&gt;='Valuation Logic'!$D$19),MAX(IF('Valuation Logic'!$D$19&lt;=I$21,IF($G22&gt;='Valuation Logic'!$F$19,'Valuation Logic'!$I$19,IF($G22&lt;='Valuation Logic'!$G$19,'Valuation Logic'!$K$19,'Valuation Logic'!$J$19)),0)*I$21/1000000,('Valuation Logic'!$E$18-1)*IF($G22&gt;='Valuation Logic'!$F$19,'Valuation Logic'!$I$18,IF($G22&lt;='Valuation Logic'!$G$19,'Valuation Logic'!$K$18,'Valuation Logic'!$J$18))/1000000),0)))))))))))))))))))</f>
        <v>112.5</v>
      </c>
      <c r="J22" s="36">
        <f ca="1">+IF(AND($C$4="Angel/Pre-Seed",J$21&lt;'Valuation Logic'!$E$5),'Valuation Logic'!$F$5,IF(AND($C$4="Angel/Pre-Seed",J$21&gt;='Valuation Logic'!$D$7),'Valuation Logic'!$F$7,IF($C$4="Angel/Pre-Seed",'Valuation Logic'!$F$6,IF(AND($C$4="Seed",J$21&gt;='Valuation Logic'!$K$7,J$21&lt;'Valuation Logic'!$L$7),'Valuation Logic'!$M$7,IF(AND($C$4="Seed",J$21&gt;='Valuation Logic'!$K$8,$G22&gt;='Valuation Logic'!$F$15),'Valuation Logic'!$I$15*J$21/1000000,IF(AND($C$4="Seed",J$21&gt;='Valuation Logic'!$K$8,$G22&lt;'Valuation Logic'!$G$15),'Valuation Logic'!$K$15*J$21/1000000,IF(AND($C$4="Seed",J$21&gt;='Valuation Logic'!$K$8),'Valuation Logic'!$J$15*J$21/1000000,IF(AND($C$4="Seed",J$21&lt;'Valuation Logic'!$L$5,J$21&gt;='Valuation Logic'!$K$5),'Valuation Logic'!$M$5,IF(AND($C$4="Seed",J$21&gt;='Valuation Logic'!$K$6,J$21&lt;'Valuation Logic'!$L$6),'Valuation Logic'!$M$6,IF(AND($C$4="Seed",J$21&lt;'Valuation Logic'!$E$5),'Valuation Logic'!$F$5,IF(AND($C$4="Seed",J$21&gt;='Valuation Logic'!$D$7),'Valuation Logic'!$F$7,IF($C$4="Seed",'Valuation Logic'!$F$6,IF(AND($C$4&lt;&gt;"Angel/Pre-Seed",$C$4&lt;&gt;"Seed",J$21&lt;'Valuation Logic'!$E$14,J$21&gt;='Valuation Logic'!$D$14),IF($G22&gt;='Valuation Logic'!$F$14,'Valuation Logic'!$I$14,IF($G22&lt;'Valuation Logic'!$G$14,'Valuation Logic'!$K$14,'Valuation Logic'!$J$14))*J$21/1000000,IF(AND(Calculator!$C$4&lt;&gt;"Angel/Pre-Seed",$C$4&lt;&gt;"Seed",J$21&lt;'Valuation Logic'!$E$14,J$21&gt;='Valuation Logic'!$D$14),IF($G22&gt;='Valuation Logic'!$F$14,'Valuation Logic'!$I$14,IF($G22&lt;'Valuation Logic'!$G$14,'Valuation Logic'!$K$14,'Valuation Logic'!$J$14))*J$21/1000000,IF(AND($C$4&lt;&gt;"Angel/Pre-Seed",$C$4&lt;&gt;"Seed",J$21&gt;='Valuation Logic'!$D$15,J$21&lt;'Valuation Logic'!$E$15),MAX(IF(AND('Valuation Logic'!$D$15&lt;=J$21,J$21&lt;='Valuation Logic'!$E$15),IF($G22&gt;='Valuation Logic'!$F$15,'Valuation Logic'!$I$15,IF($G22&lt;='Valuation Logic'!$G$15,'Valuation Logic'!$K$15,'Valuation Logic'!$J$15)),0)*J$21/1000000,('Valuation Logic'!$E$14-1)*IF($G22&gt;='Valuation Logic'!$F$15,'Valuation Logic'!$I$14,IF($G22&lt;='Valuation Logic'!$G$15,'Valuation Logic'!$K$14,'Valuation Logic'!$J$14))/1000000),IF(AND($C$4&lt;&gt;"Angel/Pre-Seed",$C$4&lt;&gt;"Seed",J$21&gt;='Valuation Logic'!$D$16,J$21&lt;'Valuation Logic'!$E$16),MAX(IF(AND('Valuation Logic'!$D$16&lt;=J$21,J$21&lt;='Valuation Logic'!$E$16),IF($G22&gt;='Valuation Logic'!$F$16,'Valuation Logic'!$I$16,IF($G22&lt;='Valuation Logic'!$G$16,'Valuation Logic'!$K$16,'Valuation Logic'!$J$16)),0)*J$21/1000000,('Valuation Logic'!$E$15-1)*IF($G22&gt;='Valuation Logic'!$F$16,'Valuation Logic'!$I$15,IF($G22&lt;='Valuation Logic'!$G$16,'Valuation Logic'!$K$15,'Valuation Logic'!$J$15))/1000000),IF(AND($C$4&lt;&gt;"Angel/Pre-Seed",$C$4&lt;&gt;"Seed",J$21&gt;='Valuation Logic'!$D$17,J$21&lt;'Valuation Logic'!$E$17),MAX(IF(AND('Valuation Logic'!$D$17&lt;=J$21,J$21&lt;='Valuation Logic'!$E$17),IF($G22&gt;='Valuation Logic'!$F$17,'Valuation Logic'!$I$17,IF($G22&lt;='Valuation Logic'!$G$17,'Valuation Logic'!$K$17,'Valuation Logic'!$J$17)),0)*J$21/1000000,('Valuation Logic'!$E$16-1)*IF($G22&gt;='Valuation Logic'!$F$17,'Valuation Logic'!$I$16,IF($G22&lt;='Valuation Logic'!$G$17,'Valuation Logic'!$K$16,'Valuation Logic'!$J$16))/1000000),IF(AND($C$4&lt;&gt;"Angel/Pre-Seed",$C$4&lt;&gt;"Seed",J$21&gt;='Valuation Logic'!$D$18,J$21&lt;'Valuation Logic'!$E$18),MAX(IF(AND('Valuation Logic'!$D$18&lt;=J$21,J$21&lt;='Valuation Logic'!$E$18),IF($G22&gt;='Valuation Logic'!$F$18,'Valuation Logic'!$I$18,IF($G22&lt;='Valuation Logic'!$G$18,'Valuation Logic'!$K$18,'Valuation Logic'!$J$18)),0)*J$21/1000000,('Valuation Logic'!$E$17-1)*IF($G22&gt;='Valuation Logic'!$F$18,'Valuation Logic'!$I$17,IF($G22&lt;='Valuation Logic'!$G$18,'Valuation Logic'!$K$17,'Valuation Logic'!$J$17))/1000000),IF(AND($C$4&lt;&gt;"Angel/Pre-Seed",$C$4&lt;&gt;"Seed",J$21&gt;='Valuation Logic'!$D$19),MAX(IF('Valuation Logic'!$D$19&lt;=J$21,IF($G22&gt;='Valuation Logic'!$F$19,'Valuation Logic'!$I$19,IF($G22&lt;='Valuation Logic'!$G$19,'Valuation Logic'!$K$19,'Valuation Logic'!$J$19)),0)*J$21/1000000,('Valuation Logic'!$E$18-1)*IF($G22&gt;='Valuation Logic'!$F$19,'Valuation Logic'!$I$18,IF($G22&lt;='Valuation Logic'!$G$19,'Valuation Logic'!$K$18,'Valuation Logic'!$J$18))/1000000),0)))))))))))))))))))</f>
        <v>189.99998099999999</v>
      </c>
      <c r="K22" s="36">
        <f ca="1">+IF(AND($C$4="Angel/Pre-Seed",K$21&lt;'Valuation Logic'!$E$5),'Valuation Logic'!$F$5,IF(AND($C$4="Angel/Pre-Seed",K$21&gt;='Valuation Logic'!$D$7),'Valuation Logic'!$F$7,IF($C$4="Angel/Pre-Seed",'Valuation Logic'!$F$6,IF(AND($C$4="Seed",K$21&gt;='Valuation Logic'!$K$7,K$21&lt;'Valuation Logic'!$L$7),'Valuation Logic'!$M$7,IF(AND($C$4="Seed",K$21&gt;='Valuation Logic'!$K$8,$G22&gt;='Valuation Logic'!$F$15),'Valuation Logic'!$I$15*K$21/1000000,IF(AND($C$4="Seed",K$21&gt;='Valuation Logic'!$K$8,$G22&lt;'Valuation Logic'!$G$15),'Valuation Logic'!$K$15*K$21/1000000,IF(AND($C$4="Seed",K$21&gt;='Valuation Logic'!$K$8),'Valuation Logic'!$J$15*K$21/1000000,IF(AND($C$4="Seed",K$21&lt;'Valuation Logic'!$L$5,K$21&gt;='Valuation Logic'!$K$5),'Valuation Logic'!$M$5,IF(AND($C$4="Seed",K$21&gt;='Valuation Logic'!$K$6,K$21&lt;'Valuation Logic'!$L$6),'Valuation Logic'!$M$6,IF(AND($C$4="Seed",K$21&lt;'Valuation Logic'!$E$5),'Valuation Logic'!$F$5,IF(AND($C$4="Seed",K$21&gt;='Valuation Logic'!$D$7),'Valuation Logic'!$F$7,IF($C$4="Seed",'Valuation Logic'!$F$6,IF(AND($C$4&lt;&gt;"Angel/Pre-Seed",$C$4&lt;&gt;"Seed",K$21&lt;'Valuation Logic'!$E$14,K$21&gt;='Valuation Logic'!$D$14),IF($G22&gt;='Valuation Logic'!$F$14,'Valuation Logic'!$I$14,IF($G22&lt;'Valuation Logic'!$G$14,'Valuation Logic'!$K$14,'Valuation Logic'!$J$14))*K$21/1000000,IF(AND(Calculator!$C$4&lt;&gt;"Angel/Pre-Seed",$C$4&lt;&gt;"Seed",K$21&lt;'Valuation Logic'!$E$14,K$21&gt;='Valuation Logic'!$D$14),IF($G22&gt;='Valuation Logic'!$F$14,'Valuation Logic'!$I$14,IF($G22&lt;'Valuation Logic'!$G$14,'Valuation Logic'!$K$14,'Valuation Logic'!$J$14))*K$21/1000000,IF(AND($C$4&lt;&gt;"Angel/Pre-Seed",$C$4&lt;&gt;"Seed",K$21&gt;='Valuation Logic'!$D$15,K$21&lt;'Valuation Logic'!$E$15),MAX(IF(AND('Valuation Logic'!$D$15&lt;=K$21,K$21&lt;='Valuation Logic'!$E$15),IF($G22&gt;='Valuation Logic'!$F$15,'Valuation Logic'!$I$15,IF($G22&lt;='Valuation Logic'!$G$15,'Valuation Logic'!$K$15,'Valuation Logic'!$J$15)),0)*K$21/1000000,('Valuation Logic'!$E$14-1)*IF($G22&gt;='Valuation Logic'!$F$15,'Valuation Logic'!$I$14,IF($G22&lt;='Valuation Logic'!$G$15,'Valuation Logic'!$K$14,'Valuation Logic'!$J$14))/1000000),IF(AND($C$4&lt;&gt;"Angel/Pre-Seed",$C$4&lt;&gt;"Seed",K$21&gt;='Valuation Logic'!$D$16,K$21&lt;'Valuation Logic'!$E$16),MAX(IF(AND('Valuation Logic'!$D$16&lt;=K$21,K$21&lt;='Valuation Logic'!$E$16),IF($G22&gt;='Valuation Logic'!$F$16,'Valuation Logic'!$I$16,IF($G22&lt;='Valuation Logic'!$G$16,'Valuation Logic'!$K$16,'Valuation Logic'!$J$16)),0)*K$21/1000000,('Valuation Logic'!$E$15-1)*IF($G22&gt;='Valuation Logic'!$F$16,'Valuation Logic'!$I$15,IF($G22&lt;='Valuation Logic'!$G$16,'Valuation Logic'!$K$15,'Valuation Logic'!$J$15))/1000000),IF(AND($C$4&lt;&gt;"Angel/Pre-Seed",$C$4&lt;&gt;"Seed",K$21&gt;='Valuation Logic'!$D$17,K$21&lt;'Valuation Logic'!$E$17),MAX(IF(AND('Valuation Logic'!$D$17&lt;=K$21,K$21&lt;='Valuation Logic'!$E$17),IF($G22&gt;='Valuation Logic'!$F$17,'Valuation Logic'!$I$17,IF($G22&lt;='Valuation Logic'!$G$17,'Valuation Logic'!$K$17,'Valuation Logic'!$J$17)),0)*K$21/1000000,('Valuation Logic'!$E$16-1)*IF($G22&gt;='Valuation Logic'!$F$17,'Valuation Logic'!$I$16,IF($G22&lt;='Valuation Logic'!$G$17,'Valuation Logic'!$K$16,'Valuation Logic'!$J$16))/1000000),IF(AND($C$4&lt;&gt;"Angel/Pre-Seed",$C$4&lt;&gt;"Seed",K$21&gt;='Valuation Logic'!$D$18,K$21&lt;'Valuation Logic'!$E$18),MAX(IF(AND('Valuation Logic'!$D$18&lt;=K$21,K$21&lt;='Valuation Logic'!$E$18),IF($G22&gt;='Valuation Logic'!$F$18,'Valuation Logic'!$I$18,IF($G22&lt;='Valuation Logic'!$G$18,'Valuation Logic'!$K$18,'Valuation Logic'!$J$18)),0)*K$21/1000000,('Valuation Logic'!$E$17-1)*IF($G22&gt;='Valuation Logic'!$F$18,'Valuation Logic'!$I$17,IF($G22&lt;='Valuation Logic'!$G$18,'Valuation Logic'!$K$17,'Valuation Logic'!$J$17))/1000000),IF(AND($C$4&lt;&gt;"Angel/Pre-Seed",$C$4&lt;&gt;"Seed",K$21&gt;='Valuation Logic'!$D$19),MAX(IF('Valuation Logic'!$D$19&lt;=K$21,IF($G22&gt;='Valuation Logic'!$F$19,'Valuation Logic'!$I$19,IF($G22&lt;='Valuation Logic'!$G$19,'Valuation Logic'!$K$19,'Valuation Logic'!$J$19)),0)*K$21/1000000,('Valuation Logic'!$E$18-1)*IF($G22&gt;='Valuation Logic'!$F$19,'Valuation Logic'!$I$18,IF($G22&lt;='Valuation Logic'!$G$19,'Valuation Logic'!$K$18,'Valuation Logic'!$J$18))/1000000),0)))))))))))))))))))</f>
        <v>189.99998099999999</v>
      </c>
      <c r="L22" s="36">
        <f ca="1">+IF(AND($C$4="Angel/Pre-Seed",L$21&lt;'Valuation Logic'!$E$5),'Valuation Logic'!$F$5,IF(AND($C$4="Angel/Pre-Seed",L$21&gt;='Valuation Logic'!$D$7),'Valuation Logic'!$F$7,IF($C$4="Angel/Pre-Seed",'Valuation Logic'!$F$6,IF(AND($C$4="Seed",L$21&gt;='Valuation Logic'!$K$7,L$21&lt;'Valuation Logic'!$L$7),'Valuation Logic'!$M$7,IF(AND($C$4="Seed",L$21&gt;='Valuation Logic'!$K$8,$G22&gt;='Valuation Logic'!$F$15),'Valuation Logic'!$I$15*L$21/1000000,IF(AND($C$4="Seed",L$21&gt;='Valuation Logic'!$K$8,$G22&lt;'Valuation Logic'!$G$15),'Valuation Logic'!$K$15*L$21/1000000,IF(AND($C$4="Seed",L$21&gt;='Valuation Logic'!$K$8),'Valuation Logic'!$J$15*L$21/1000000,IF(AND($C$4="Seed",L$21&lt;'Valuation Logic'!$L$5,L$21&gt;='Valuation Logic'!$K$5),'Valuation Logic'!$M$5,IF(AND($C$4="Seed",L$21&gt;='Valuation Logic'!$K$6,L$21&lt;'Valuation Logic'!$L$6),'Valuation Logic'!$M$6,IF(AND($C$4="Seed",L$21&lt;'Valuation Logic'!$E$5),'Valuation Logic'!$F$5,IF(AND($C$4="Seed",L$21&gt;='Valuation Logic'!$D$7),'Valuation Logic'!$F$7,IF($C$4="Seed",'Valuation Logic'!$F$6,IF(AND($C$4&lt;&gt;"Angel/Pre-Seed",$C$4&lt;&gt;"Seed",L$21&lt;'Valuation Logic'!$E$14,L$21&gt;='Valuation Logic'!$D$14),IF($G22&gt;='Valuation Logic'!$F$14,'Valuation Logic'!$I$14,IF($G22&lt;'Valuation Logic'!$G$14,'Valuation Logic'!$K$14,'Valuation Logic'!$J$14))*L$21/1000000,IF(AND(Calculator!$C$4&lt;&gt;"Angel/Pre-Seed",$C$4&lt;&gt;"Seed",L$21&lt;'Valuation Logic'!$E$14,L$21&gt;='Valuation Logic'!$D$14),IF($G22&gt;='Valuation Logic'!$F$14,'Valuation Logic'!$I$14,IF($G22&lt;'Valuation Logic'!$G$14,'Valuation Logic'!$K$14,'Valuation Logic'!$J$14))*L$21/1000000,IF(AND($C$4&lt;&gt;"Angel/Pre-Seed",$C$4&lt;&gt;"Seed",L$21&gt;='Valuation Logic'!$D$15,L$21&lt;'Valuation Logic'!$E$15),MAX(IF(AND('Valuation Logic'!$D$15&lt;=L$21,L$21&lt;='Valuation Logic'!$E$15),IF($G22&gt;='Valuation Logic'!$F$15,'Valuation Logic'!$I$15,IF($G22&lt;='Valuation Logic'!$G$15,'Valuation Logic'!$K$15,'Valuation Logic'!$J$15)),0)*L$21/1000000,('Valuation Logic'!$E$14-1)*IF($G22&gt;='Valuation Logic'!$F$15,'Valuation Logic'!$I$14,IF($G22&lt;='Valuation Logic'!$G$15,'Valuation Logic'!$K$14,'Valuation Logic'!$J$14))/1000000),IF(AND($C$4&lt;&gt;"Angel/Pre-Seed",$C$4&lt;&gt;"Seed",L$21&gt;='Valuation Logic'!$D$16,L$21&lt;'Valuation Logic'!$E$16),MAX(IF(AND('Valuation Logic'!$D$16&lt;=L$21,L$21&lt;='Valuation Logic'!$E$16),IF($G22&gt;='Valuation Logic'!$F$16,'Valuation Logic'!$I$16,IF($G22&lt;='Valuation Logic'!$G$16,'Valuation Logic'!$K$16,'Valuation Logic'!$J$16)),0)*L$21/1000000,('Valuation Logic'!$E$15-1)*IF($G22&gt;='Valuation Logic'!$F$16,'Valuation Logic'!$I$15,IF($G22&lt;='Valuation Logic'!$G$16,'Valuation Logic'!$K$15,'Valuation Logic'!$J$15))/1000000),IF(AND($C$4&lt;&gt;"Angel/Pre-Seed",$C$4&lt;&gt;"Seed",L$21&gt;='Valuation Logic'!$D$17,L$21&lt;'Valuation Logic'!$E$17),MAX(IF(AND('Valuation Logic'!$D$17&lt;=L$21,L$21&lt;='Valuation Logic'!$E$17),IF($G22&gt;='Valuation Logic'!$F$17,'Valuation Logic'!$I$17,IF($G22&lt;='Valuation Logic'!$G$17,'Valuation Logic'!$K$17,'Valuation Logic'!$J$17)),0)*L$21/1000000,('Valuation Logic'!$E$16-1)*IF($G22&gt;='Valuation Logic'!$F$17,'Valuation Logic'!$I$16,IF($G22&lt;='Valuation Logic'!$G$17,'Valuation Logic'!$K$16,'Valuation Logic'!$J$16))/1000000),IF(AND($C$4&lt;&gt;"Angel/Pre-Seed",$C$4&lt;&gt;"Seed",L$21&gt;='Valuation Logic'!$D$18,L$21&lt;'Valuation Logic'!$E$18),MAX(IF(AND('Valuation Logic'!$D$18&lt;=L$21,L$21&lt;='Valuation Logic'!$E$18),IF($G22&gt;='Valuation Logic'!$F$18,'Valuation Logic'!$I$18,IF($G22&lt;='Valuation Logic'!$G$18,'Valuation Logic'!$K$18,'Valuation Logic'!$J$18)),0)*L$21/1000000,('Valuation Logic'!$E$17-1)*IF($G22&gt;='Valuation Logic'!$F$18,'Valuation Logic'!$I$17,IF($G22&lt;='Valuation Logic'!$G$18,'Valuation Logic'!$K$17,'Valuation Logic'!$J$17))/1000000),IF(AND($C$4&lt;&gt;"Angel/Pre-Seed",$C$4&lt;&gt;"Seed",L$21&gt;='Valuation Logic'!$D$19),MAX(IF('Valuation Logic'!$D$19&lt;=L$21,IF($G22&gt;='Valuation Logic'!$F$19,'Valuation Logic'!$I$19,IF($G22&lt;='Valuation Logic'!$G$19,'Valuation Logic'!$K$19,'Valuation Logic'!$J$19)),0)*L$21/1000000,('Valuation Logic'!$E$18-1)*IF($G22&gt;='Valuation Logic'!$F$19,'Valuation Logic'!$I$18,IF($G22&lt;='Valuation Logic'!$G$19,'Valuation Logic'!$K$18,'Valuation Logic'!$J$18))/1000000),0)))))))))))))))))))</f>
        <v>210</v>
      </c>
      <c r="N22" s="76" t="s">
        <v>31</v>
      </c>
      <c r="O22" s="37">
        <f t="shared" ref="O22:O23" si="4">+F22</f>
        <v>0.5</v>
      </c>
      <c r="P22" s="35">
        <f t="shared" ref="P22:P23" ca="1" si="5">+$G$24*O22</f>
        <v>0.45774914488480489</v>
      </c>
      <c r="Q22" s="36">
        <f ca="1">+IF(AND($C$4="Angel/Pre-Seed",Q$21&lt;'Valuation Logic'!$E$5),'Valuation Logic'!$G$5,IF(AND($C$4="Angel/Pre-Seed",Q$21&gt;='Valuation Logic'!$D$7),'Valuation Logic'!$G$7,IF($C$4="Angel/Pre-Seed",'Valuation Logic'!$G$6,IF(AND($C$4="Seed",Q$21&gt;='Valuation Logic'!$K$7,Q$21&lt;'Valuation Logic'!$L$7),'Valuation Logic'!$N$7,IF(AND($C$4="Seed",Q$21&gt;='Valuation Logic'!$K$8,$P22&gt;='Valuation Logic'!$F$15),'Valuation Logic'!$L$15*Q$21/1000000,IF(AND($C$4="Seed",Q$21&gt;='Valuation Logic'!$K$8,$P22&lt;'Valuation Logic'!$G$15),'Valuation Logic'!$N$15*Q$21/1000000,IF(AND($C$4="Seed",Q$21&gt;='Valuation Logic'!$K$8),'Valuation Logic'!$M$15*Q$21/1000000,IF(AND($C$4="Seed",Q$21&lt;'Valuation Logic'!$L$5,Q$21&gt;='Valuation Logic'!$K$5),'Valuation Logic'!$N$5,IF(AND($C$4="Seed",Q$21&gt;='Valuation Logic'!$K$6,Q$21&lt;'Valuation Logic'!$L$6),'Valuation Logic'!$N$6,IF(AND($C$4="Seed",Q$21&lt;'Valuation Logic'!$E$5),'Valuation Logic'!$G$5,IF(AND($C$4="Seed",Q$21&gt;='Valuation Logic'!$D$7),'Valuation Logic'!$G$7,IF($C$4="Seed",'Valuation Logic'!$G$6,IF(AND(Calculator!$C$4&lt;&gt;"Angel/Pre-Seed",Calculator!$C$4&lt;&gt;"Seed",Q$21&lt;'Valuation Logic'!$E$14,Q$21&gt;='Valuation Logic'!$D$14),IF($P22&gt;='Valuation Logic'!$F$14,'Valuation Logic'!$L$14,IF($P22&lt;'Valuation Logic'!$G$14,'Valuation Logic'!$N$14,'Valuation Logic'!$M$14))*Q$21/1000000,IF(AND($C$4&lt;&gt;"Angel/Pre-Seed",$C$4&lt;&gt;"Seed",Q$21&gt;='Valuation Logic'!$D$15,Q$21&lt;'Valuation Logic'!$E$15),MAX(IF(AND('Valuation Logic'!$D$15&lt;=Q$21,Q$21&lt;='Valuation Logic'!$E$15),IF($P22&gt;='Valuation Logic'!$F$15,'Valuation Logic'!$L$15,IF($P22&lt;='Valuation Logic'!$G$15,'Valuation Logic'!$N$15,'Valuation Logic'!$M$15)),0)*Q$21/1000000,('Valuation Logic'!$E$14-1)*IF($P22&gt;='Valuation Logic'!$F$15,'Valuation Logic'!$L$14,IF($P22&lt;='Valuation Logic'!$G$15,'Valuation Logic'!$N$14,'Valuation Logic'!$M$14))/1000000),IF(AND($C$4&lt;&gt;"Angel/Pre-Seed",$C$4&lt;&gt;"Seed",Q$21&gt;='Valuation Logic'!$D$16,Q$21&lt;'Valuation Logic'!$E$16),MAX(IF(AND('Valuation Logic'!$D$16&lt;=Q$21,Q$21&lt;='Valuation Logic'!$E$16),IF($P22&gt;='Valuation Logic'!$F$16,'Valuation Logic'!$L$16,IF($P22&lt;='Valuation Logic'!$G$16,'Valuation Logic'!$N$16,'Valuation Logic'!$M$16)),0)*Q$21/1000000,('Valuation Logic'!$E$15-1)*IF($P22&gt;='Valuation Logic'!$F$16,'Valuation Logic'!$L$15,IF($P22&lt;='Valuation Logic'!$G$16,'Valuation Logic'!$N$15,'Valuation Logic'!$M$15))/1000000),IF(AND($C$4&lt;&gt;"Angel/Pre-Seed",$C$4&lt;&gt;"Seed",Q$21&gt;='Valuation Logic'!$D$17,Q$21&lt;'Valuation Logic'!$E$17),MAX(IF(AND('Valuation Logic'!$D$17&lt;=Q$21,Q$21&lt;='Valuation Logic'!$E$17),IF($P22&gt;='Valuation Logic'!$F$17,'Valuation Logic'!$L$17,IF($P22&lt;='Valuation Logic'!$G$17,'Valuation Logic'!$N$17,'Valuation Logic'!$M$17)),0)*Q$21/1000000,('Valuation Logic'!$E$16-1)*IF($P22&gt;='Valuation Logic'!$F$17,'Valuation Logic'!$L$16,IF($P22&lt;='Valuation Logic'!$G$17,'Valuation Logic'!$N$16,'Valuation Logic'!$M$16))/1000000),IF(AND($C$4&lt;&gt;"Angel/Pre-Seed",$C$4&lt;&gt;"Seed",Q$21&gt;='Valuation Logic'!$D$18,Q$21&lt;'Valuation Logic'!$E$18),MAX(IF(AND('Valuation Logic'!$D$18&lt;=Q$21,Q$21&lt;='Valuation Logic'!$E$18),IF($P22&gt;='Valuation Logic'!$F$18,'Valuation Logic'!$L$18,IF($P22&lt;='Valuation Logic'!$G$18,'Valuation Logic'!$N$18,'Valuation Logic'!$M$18)),0)*Q$21/1000000,('Valuation Logic'!$E$17-1)*IF($P22&gt;='Valuation Logic'!$F$18,'Valuation Logic'!$L$17,IF($P22&lt;='Valuation Logic'!$G$18,'Valuation Logic'!$N$17,'Valuation Logic'!$M$17))/1000000),IF(AND($C$4&lt;&gt;"Angel/Pre-Seed",$C$4&lt;&gt;"Seed",Q$21&gt;='Valuation Logic'!$D$19),MAX(IF('Valuation Logic'!$D$19&lt;=Q$21,IF($P22&gt;='Valuation Logic'!$F$19,'Valuation Logic'!$L$19,IF($P22&lt;='Valuation Logic'!$G$19,'Valuation Logic'!$N$19,'Valuation Logic'!$M$19)),0)*Q$21/1000000,('Valuation Logic'!$E$18-1)*IF($P22&gt;='Valuation Logic'!$F$19,'Valuation Logic'!$L$18,IF($P22&lt;='Valuation Logic'!$G$19,'Valuation Logic'!$N$18,'Valuation Logic'!$M$18))/1000000),0))))))))))))))))))</f>
        <v>45</v>
      </c>
      <c r="R22" s="36">
        <f ca="1">+IF(AND($C$4="Angel/Pre-Seed",R$21&lt;'Valuation Logic'!$E$5),'Valuation Logic'!$G$5,IF(AND($C$4="Angel/Pre-Seed",R$21&gt;='Valuation Logic'!$D$7),'Valuation Logic'!$G$7,IF($C$4="Angel/Pre-Seed",'Valuation Logic'!$G$6,IF(AND($C$4="Seed",R$21&gt;='Valuation Logic'!$K$7,R$21&lt;'Valuation Logic'!$L$7),'Valuation Logic'!$N$7,IF(AND($C$4="Seed",R$21&gt;='Valuation Logic'!$K$8,$P22&gt;='Valuation Logic'!$F$15),'Valuation Logic'!$L$15*R$21/1000000,IF(AND($C$4="Seed",R$21&gt;='Valuation Logic'!$K$8,$P22&lt;'Valuation Logic'!$G$15),'Valuation Logic'!$N$15*R$21/1000000,IF(AND($C$4="Seed",R$21&gt;='Valuation Logic'!$K$8),'Valuation Logic'!$M$15*R$21/1000000,IF(AND($C$4="Seed",R$21&lt;'Valuation Logic'!$L$5,R$21&gt;='Valuation Logic'!$K$5),'Valuation Logic'!$N$5,IF(AND($C$4="Seed",R$21&gt;='Valuation Logic'!$K$6,R$21&lt;'Valuation Logic'!$L$6),'Valuation Logic'!$N$6,IF(AND($C$4="Seed",R$21&lt;'Valuation Logic'!$E$5),'Valuation Logic'!$G$5,IF(AND($C$4="Seed",R$21&gt;='Valuation Logic'!$D$7),'Valuation Logic'!$G$7,IF($C$4="Seed",'Valuation Logic'!$G$6,IF(AND(Calculator!$C$4&lt;&gt;"Angel/Pre-Seed",Calculator!$C$4&lt;&gt;"Seed",R$21&lt;'Valuation Logic'!$E$14,R$21&gt;='Valuation Logic'!$D$14),IF($P22&gt;='Valuation Logic'!$F$14,'Valuation Logic'!$L$14,IF($P22&lt;'Valuation Logic'!$G$14,'Valuation Logic'!$N$14,'Valuation Logic'!$M$14))*R$21/1000000,IF(AND($C$4&lt;&gt;"Angel/Pre-Seed",$C$4&lt;&gt;"Seed",R$21&gt;='Valuation Logic'!$D$15,R$21&lt;'Valuation Logic'!$E$15),MAX(IF(AND('Valuation Logic'!$D$15&lt;=R$21,R$21&lt;='Valuation Logic'!$E$15),IF($P22&gt;='Valuation Logic'!$F$15,'Valuation Logic'!$L$15,IF($P22&lt;='Valuation Logic'!$G$15,'Valuation Logic'!$N$15,'Valuation Logic'!$M$15)),0)*R$21/1000000,('Valuation Logic'!$E$14-1)*IF($P22&gt;='Valuation Logic'!$F$15,'Valuation Logic'!$L$14,IF($P22&lt;='Valuation Logic'!$G$15,'Valuation Logic'!$N$14,'Valuation Logic'!$M$14))/1000000),IF(AND($C$4&lt;&gt;"Angel/Pre-Seed",$C$4&lt;&gt;"Seed",R$21&gt;='Valuation Logic'!$D$16,R$21&lt;'Valuation Logic'!$E$16),MAX(IF(AND('Valuation Logic'!$D$16&lt;=R$21,R$21&lt;='Valuation Logic'!$E$16),IF($P22&gt;='Valuation Logic'!$F$16,'Valuation Logic'!$L$16,IF($P22&lt;='Valuation Logic'!$G$16,'Valuation Logic'!$N$16,'Valuation Logic'!$M$16)),0)*R$21/1000000,('Valuation Logic'!$E$15-1)*IF($P22&gt;='Valuation Logic'!$F$16,'Valuation Logic'!$L$15,IF($P22&lt;='Valuation Logic'!$G$16,'Valuation Logic'!$N$15,'Valuation Logic'!$M$15))/1000000),IF(AND($C$4&lt;&gt;"Angel/Pre-Seed",$C$4&lt;&gt;"Seed",R$21&gt;='Valuation Logic'!$D$17,R$21&lt;'Valuation Logic'!$E$17),MAX(IF(AND('Valuation Logic'!$D$17&lt;=R$21,R$21&lt;='Valuation Logic'!$E$17),IF($P22&gt;='Valuation Logic'!$F$17,'Valuation Logic'!$L$17,IF($P22&lt;='Valuation Logic'!$G$17,'Valuation Logic'!$N$17,'Valuation Logic'!$M$17)),0)*R$21/1000000,('Valuation Logic'!$E$16-1)*IF($P22&gt;='Valuation Logic'!$F$17,'Valuation Logic'!$L$16,IF($P22&lt;='Valuation Logic'!$G$17,'Valuation Logic'!$N$16,'Valuation Logic'!$M$16))/1000000),IF(AND($C$4&lt;&gt;"Angel/Pre-Seed",$C$4&lt;&gt;"Seed",R$21&gt;='Valuation Logic'!$D$18,R$21&lt;'Valuation Logic'!$E$18),MAX(IF(AND('Valuation Logic'!$D$18&lt;=R$21,R$21&lt;='Valuation Logic'!$E$18),IF($P22&gt;='Valuation Logic'!$F$18,'Valuation Logic'!$L$18,IF($P22&lt;='Valuation Logic'!$G$18,'Valuation Logic'!$N$18,'Valuation Logic'!$M$18)),0)*R$21/1000000,('Valuation Logic'!$E$17-1)*IF($P22&gt;='Valuation Logic'!$F$18,'Valuation Logic'!$L$17,IF($P22&lt;='Valuation Logic'!$G$18,'Valuation Logic'!$N$17,'Valuation Logic'!$M$17))/1000000),IF(AND($C$4&lt;&gt;"Angel/Pre-Seed",$C$4&lt;&gt;"Seed",R$21&gt;='Valuation Logic'!$D$19),MAX(IF('Valuation Logic'!$D$19&lt;=R$21,IF($P22&gt;='Valuation Logic'!$F$19,'Valuation Logic'!$L$19,IF($P22&lt;='Valuation Logic'!$G$19,'Valuation Logic'!$N$19,'Valuation Logic'!$M$19)),0)*R$21/1000000,('Valuation Logic'!$E$18-1)*IF($P22&gt;='Valuation Logic'!$F$19,'Valuation Logic'!$L$18,IF($P22&lt;='Valuation Logic'!$G$19,'Valuation Logic'!$N$18,'Valuation Logic'!$M$18))/1000000),0))))))))))))))))))</f>
        <v>56.25</v>
      </c>
      <c r="S22" s="36">
        <f ca="1">+IF(AND($C$4="Angel/Pre-Seed",S$21&lt;'Valuation Logic'!$E$5),'Valuation Logic'!$G$5,IF(AND($C$4="Angel/Pre-Seed",S$21&gt;='Valuation Logic'!$D$7),'Valuation Logic'!$G$7,IF($C$4="Angel/Pre-Seed",'Valuation Logic'!$G$6,IF(AND($C$4="Seed",S$21&gt;='Valuation Logic'!$K$7,S$21&lt;'Valuation Logic'!$L$7),'Valuation Logic'!$N$7,IF(AND($C$4="Seed",S$21&gt;='Valuation Logic'!$K$8,$P22&gt;='Valuation Logic'!$F$15),'Valuation Logic'!$L$15*S$21/1000000,IF(AND($C$4="Seed",S$21&gt;='Valuation Logic'!$K$8,$P22&lt;'Valuation Logic'!$G$15),'Valuation Logic'!$N$15*S$21/1000000,IF(AND($C$4="Seed",S$21&gt;='Valuation Logic'!$K$8),'Valuation Logic'!$M$15*S$21/1000000,IF(AND($C$4="Seed",S$21&lt;'Valuation Logic'!$L$5,S$21&gt;='Valuation Logic'!$K$5),'Valuation Logic'!$N$5,IF(AND($C$4="Seed",S$21&gt;='Valuation Logic'!$K$6,S$21&lt;'Valuation Logic'!$L$6),'Valuation Logic'!$N$6,IF(AND($C$4="Seed",S$21&lt;'Valuation Logic'!$E$5),'Valuation Logic'!$G$5,IF(AND($C$4="Seed",S$21&gt;='Valuation Logic'!$D$7),'Valuation Logic'!$G$7,IF($C$4="Seed",'Valuation Logic'!$G$6,IF(AND(Calculator!$C$4&lt;&gt;"Angel/Pre-Seed",Calculator!$C$4&lt;&gt;"Seed",S$21&lt;'Valuation Logic'!$E$14,S$21&gt;='Valuation Logic'!$D$14),IF($P22&gt;='Valuation Logic'!$F$14,'Valuation Logic'!$L$14,IF($P22&lt;'Valuation Logic'!$G$14,'Valuation Logic'!$N$14,'Valuation Logic'!$M$14))*S$21/1000000,IF(AND($C$4&lt;&gt;"Angel/Pre-Seed",$C$4&lt;&gt;"Seed",S$21&gt;='Valuation Logic'!$D$15,S$21&lt;'Valuation Logic'!$E$15),MAX(IF(AND('Valuation Logic'!$D$15&lt;=S$21,S$21&lt;='Valuation Logic'!$E$15),IF($P22&gt;='Valuation Logic'!$F$15,'Valuation Logic'!$L$15,IF($P22&lt;='Valuation Logic'!$G$15,'Valuation Logic'!$N$15,'Valuation Logic'!$M$15)),0)*S$21/1000000,('Valuation Logic'!$E$14-1)*IF($P22&gt;='Valuation Logic'!$F$15,'Valuation Logic'!$L$14,IF($P22&lt;='Valuation Logic'!$G$15,'Valuation Logic'!$N$14,'Valuation Logic'!$M$14))/1000000),IF(AND($C$4&lt;&gt;"Angel/Pre-Seed",$C$4&lt;&gt;"Seed",S$21&gt;='Valuation Logic'!$D$16,S$21&lt;'Valuation Logic'!$E$16),MAX(IF(AND('Valuation Logic'!$D$16&lt;=S$21,S$21&lt;='Valuation Logic'!$E$16),IF($P22&gt;='Valuation Logic'!$F$16,'Valuation Logic'!$L$16,IF($P22&lt;='Valuation Logic'!$G$16,'Valuation Logic'!$N$16,'Valuation Logic'!$M$16)),0)*S$21/1000000,('Valuation Logic'!$E$15-1)*IF($P22&gt;='Valuation Logic'!$F$16,'Valuation Logic'!$L$15,IF($P22&lt;='Valuation Logic'!$G$16,'Valuation Logic'!$N$15,'Valuation Logic'!$M$15))/1000000),IF(AND($C$4&lt;&gt;"Angel/Pre-Seed",$C$4&lt;&gt;"Seed",S$21&gt;='Valuation Logic'!$D$17,S$21&lt;'Valuation Logic'!$E$17),MAX(IF(AND('Valuation Logic'!$D$17&lt;=S$21,S$21&lt;='Valuation Logic'!$E$17),IF($P22&gt;='Valuation Logic'!$F$17,'Valuation Logic'!$L$17,IF($P22&lt;='Valuation Logic'!$G$17,'Valuation Logic'!$N$17,'Valuation Logic'!$M$17)),0)*S$21/1000000,('Valuation Logic'!$E$16-1)*IF($P22&gt;='Valuation Logic'!$F$17,'Valuation Logic'!$L$16,IF($P22&lt;='Valuation Logic'!$G$17,'Valuation Logic'!$N$16,'Valuation Logic'!$M$16))/1000000),IF(AND($C$4&lt;&gt;"Angel/Pre-Seed",$C$4&lt;&gt;"Seed",S$21&gt;='Valuation Logic'!$D$18,S$21&lt;'Valuation Logic'!$E$18),MAX(IF(AND('Valuation Logic'!$D$18&lt;=S$21,S$21&lt;='Valuation Logic'!$E$18),IF($P22&gt;='Valuation Logic'!$F$18,'Valuation Logic'!$L$18,IF($P22&lt;='Valuation Logic'!$G$18,'Valuation Logic'!$N$18,'Valuation Logic'!$M$18)),0)*S$21/1000000,('Valuation Logic'!$E$17-1)*IF($P22&gt;='Valuation Logic'!$F$18,'Valuation Logic'!$L$17,IF($P22&lt;='Valuation Logic'!$G$18,'Valuation Logic'!$N$17,'Valuation Logic'!$M$17))/1000000),IF(AND($C$4&lt;&gt;"Angel/Pre-Seed",$C$4&lt;&gt;"Seed",S$21&gt;='Valuation Logic'!$D$19),MAX(IF('Valuation Logic'!$D$19&lt;=S$21,IF($P22&gt;='Valuation Logic'!$F$19,'Valuation Logic'!$L$19,IF($P22&lt;='Valuation Logic'!$G$19,'Valuation Logic'!$N$19,'Valuation Logic'!$M$19)),0)*S$21/1000000,('Valuation Logic'!$E$18-1)*IF($P22&gt;='Valuation Logic'!$F$19,'Valuation Logic'!$L$18,IF($P22&lt;='Valuation Logic'!$G$19,'Valuation Logic'!$N$18,'Valuation Logic'!$M$18))/1000000),0))))))))))))))))))</f>
        <v>94.999990499999996</v>
      </c>
      <c r="T22" s="36">
        <f ca="1">+IF(AND($C$4="Angel/Pre-Seed",T$21&lt;'Valuation Logic'!$E$5),'Valuation Logic'!$G$5,IF(AND($C$4="Angel/Pre-Seed",T$21&gt;='Valuation Logic'!$D$7),'Valuation Logic'!$G$7,IF($C$4="Angel/Pre-Seed",'Valuation Logic'!$G$6,IF(AND($C$4="Seed",T$21&gt;='Valuation Logic'!$K$7,T$21&lt;'Valuation Logic'!$L$7),'Valuation Logic'!$N$7,IF(AND($C$4="Seed",T$21&gt;='Valuation Logic'!$K$8,$P22&gt;='Valuation Logic'!$F$15),'Valuation Logic'!$L$15*T$21/1000000,IF(AND($C$4="Seed",T$21&gt;='Valuation Logic'!$K$8,$P22&lt;'Valuation Logic'!$G$15),'Valuation Logic'!$N$15*T$21/1000000,IF(AND($C$4="Seed",T$21&gt;='Valuation Logic'!$K$8),'Valuation Logic'!$M$15*T$21/1000000,IF(AND($C$4="Seed",T$21&lt;'Valuation Logic'!$L$5,T$21&gt;='Valuation Logic'!$K$5),'Valuation Logic'!$N$5,IF(AND($C$4="Seed",T$21&gt;='Valuation Logic'!$K$6,T$21&lt;'Valuation Logic'!$L$6),'Valuation Logic'!$N$6,IF(AND($C$4="Seed",T$21&lt;'Valuation Logic'!$E$5),'Valuation Logic'!$G$5,IF(AND($C$4="Seed",T$21&gt;='Valuation Logic'!$D$7),'Valuation Logic'!$G$7,IF($C$4="Seed",'Valuation Logic'!$G$6,IF(AND(Calculator!$C$4&lt;&gt;"Angel/Pre-Seed",Calculator!$C$4&lt;&gt;"Seed",T$21&lt;'Valuation Logic'!$E$14,T$21&gt;='Valuation Logic'!$D$14),IF($P22&gt;='Valuation Logic'!$F$14,'Valuation Logic'!$L$14,IF($P22&lt;'Valuation Logic'!$G$14,'Valuation Logic'!$N$14,'Valuation Logic'!$M$14))*T$21/1000000,IF(AND($C$4&lt;&gt;"Angel/Pre-Seed",$C$4&lt;&gt;"Seed",T$21&gt;='Valuation Logic'!$D$15,T$21&lt;'Valuation Logic'!$E$15),MAX(IF(AND('Valuation Logic'!$D$15&lt;=T$21,T$21&lt;='Valuation Logic'!$E$15),IF($P22&gt;='Valuation Logic'!$F$15,'Valuation Logic'!$L$15,IF($P22&lt;='Valuation Logic'!$G$15,'Valuation Logic'!$N$15,'Valuation Logic'!$M$15)),0)*T$21/1000000,('Valuation Logic'!$E$14-1)*IF($P22&gt;='Valuation Logic'!$F$15,'Valuation Logic'!$L$14,IF($P22&lt;='Valuation Logic'!$G$15,'Valuation Logic'!$N$14,'Valuation Logic'!$M$14))/1000000),IF(AND($C$4&lt;&gt;"Angel/Pre-Seed",$C$4&lt;&gt;"Seed",T$21&gt;='Valuation Logic'!$D$16,T$21&lt;'Valuation Logic'!$E$16),MAX(IF(AND('Valuation Logic'!$D$16&lt;=T$21,T$21&lt;='Valuation Logic'!$E$16),IF($P22&gt;='Valuation Logic'!$F$16,'Valuation Logic'!$L$16,IF($P22&lt;='Valuation Logic'!$G$16,'Valuation Logic'!$N$16,'Valuation Logic'!$M$16)),0)*T$21/1000000,('Valuation Logic'!$E$15-1)*IF($P22&gt;='Valuation Logic'!$F$16,'Valuation Logic'!$L$15,IF($P22&lt;='Valuation Logic'!$G$16,'Valuation Logic'!$N$15,'Valuation Logic'!$M$15))/1000000),IF(AND($C$4&lt;&gt;"Angel/Pre-Seed",$C$4&lt;&gt;"Seed",T$21&gt;='Valuation Logic'!$D$17,T$21&lt;'Valuation Logic'!$E$17),MAX(IF(AND('Valuation Logic'!$D$17&lt;=T$21,T$21&lt;='Valuation Logic'!$E$17),IF($P22&gt;='Valuation Logic'!$F$17,'Valuation Logic'!$L$17,IF($P22&lt;='Valuation Logic'!$G$17,'Valuation Logic'!$N$17,'Valuation Logic'!$M$17)),0)*T$21/1000000,('Valuation Logic'!$E$16-1)*IF($P22&gt;='Valuation Logic'!$F$17,'Valuation Logic'!$L$16,IF($P22&lt;='Valuation Logic'!$G$17,'Valuation Logic'!$N$16,'Valuation Logic'!$M$16))/1000000),IF(AND($C$4&lt;&gt;"Angel/Pre-Seed",$C$4&lt;&gt;"Seed",T$21&gt;='Valuation Logic'!$D$18,T$21&lt;'Valuation Logic'!$E$18),MAX(IF(AND('Valuation Logic'!$D$18&lt;=T$21,T$21&lt;='Valuation Logic'!$E$18),IF($P22&gt;='Valuation Logic'!$F$18,'Valuation Logic'!$L$18,IF($P22&lt;='Valuation Logic'!$G$18,'Valuation Logic'!$N$18,'Valuation Logic'!$M$18)),0)*T$21/1000000,('Valuation Logic'!$E$17-1)*IF($P22&gt;='Valuation Logic'!$F$18,'Valuation Logic'!$L$17,IF($P22&lt;='Valuation Logic'!$G$18,'Valuation Logic'!$N$17,'Valuation Logic'!$M$17))/1000000),IF(AND($C$4&lt;&gt;"Angel/Pre-Seed",$C$4&lt;&gt;"Seed",T$21&gt;='Valuation Logic'!$D$19),MAX(IF('Valuation Logic'!$D$19&lt;=T$21,IF($P22&gt;='Valuation Logic'!$F$19,'Valuation Logic'!$L$19,IF($P22&lt;='Valuation Logic'!$G$19,'Valuation Logic'!$N$19,'Valuation Logic'!$M$19)),0)*T$21/1000000,('Valuation Logic'!$E$18-1)*IF($P22&gt;='Valuation Logic'!$F$19,'Valuation Logic'!$L$18,IF($P22&lt;='Valuation Logic'!$G$19,'Valuation Logic'!$N$18,'Valuation Logic'!$M$18))/1000000),0))))))))))))))))))</f>
        <v>94.999990499999996</v>
      </c>
      <c r="U22" s="36">
        <f ca="1">+IF(AND($C$4="Angel/Pre-Seed",U$21&lt;'Valuation Logic'!$E$5),'Valuation Logic'!$G$5,IF(AND($C$4="Angel/Pre-Seed",U$21&gt;='Valuation Logic'!$D$7),'Valuation Logic'!$G$7,IF($C$4="Angel/Pre-Seed",'Valuation Logic'!$G$6,IF(AND($C$4="Seed",U$21&gt;='Valuation Logic'!$K$7,U$21&lt;'Valuation Logic'!$L$7),'Valuation Logic'!$N$7,IF(AND($C$4="Seed",U$21&gt;='Valuation Logic'!$K$8,$P22&gt;='Valuation Logic'!$F$15),'Valuation Logic'!$L$15*U$21/1000000,IF(AND($C$4="Seed",U$21&gt;='Valuation Logic'!$K$8,$P22&lt;'Valuation Logic'!$G$15),'Valuation Logic'!$N$15*U$21/1000000,IF(AND($C$4="Seed",U$21&gt;='Valuation Logic'!$K$8),'Valuation Logic'!$M$15*U$21/1000000,IF(AND($C$4="Seed",U$21&lt;'Valuation Logic'!$L$5,U$21&gt;='Valuation Logic'!$K$5),'Valuation Logic'!$N$5,IF(AND($C$4="Seed",U$21&gt;='Valuation Logic'!$K$6,U$21&lt;'Valuation Logic'!$L$6),'Valuation Logic'!$N$6,IF(AND($C$4="Seed",U$21&lt;'Valuation Logic'!$E$5),'Valuation Logic'!$G$5,IF(AND($C$4="Seed",U$21&gt;='Valuation Logic'!$D$7),'Valuation Logic'!$G$7,IF($C$4="Seed",'Valuation Logic'!$G$6,IF(AND(Calculator!$C$4&lt;&gt;"Angel/Pre-Seed",Calculator!$C$4&lt;&gt;"Seed",U$21&lt;'Valuation Logic'!$E$14,U$21&gt;='Valuation Logic'!$D$14),IF($P22&gt;='Valuation Logic'!$F$14,'Valuation Logic'!$L$14,IF($P22&lt;'Valuation Logic'!$G$14,'Valuation Logic'!$N$14,'Valuation Logic'!$M$14))*U$21/1000000,IF(AND($C$4&lt;&gt;"Angel/Pre-Seed",$C$4&lt;&gt;"Seed",U$21&gt;='Valuation Logic'!$D$15,U$21&lt;'Valuation Logic'!$E$15),MAX(IF(AND('Valuation Logic'!$D$15&lt;=U$21,U$21&lt;='Valuation Logic'!$E$15),IF($P22&gt;='Valuation Logic'!$F$15,'Valuation Logic'!$L$15,IF($P22&lt;='Valuation Logic'!$G$15,'Valuation Logic'!$N$15,'Valuation Logic'!$M$15)),0)*U$21/1000000,('Valuation Logic'!$E$14-1)*IF($P22&gt;='Valuation Logic'!$F$15,'Valuation Logic'!$L$14,IF($P22&lt;='Valuation Logic'!$G$15,'Valuation Logic'!$N$14,'Valuation Logic'!$M$14))/1000000),IF(AND($C$4&lt;&gt;"Angel/Pre-Seed",$C$4&lt;&gt;"Seed",U$21&gt;='Valuation Logic'!$D$16,U$21&lt;'Valuation Logic'!$E$16),MAX(IF(AND('Valuation Logic'!$D$16&lt;=U$21,U$21&lt;='Valuation Logic'!$E$16),IF($P22&gt;='Valuation Logic'!$F$16,'Valuation Logic'!$L$16,IF($P22&lt;='Valuation Logic'!$G$16,'Valuation Logic'!$N$16,'Valuation Logic'!$M$16)),0)*U$21/1000000,('Valuation Logic'!$E$15-1)*IF($P22&gt;='Valuation Logic'!$F$16,'Valuation Logic'!$L$15,IF($P22&lt;='Valuation Logic'!$G$16,'Valuation Logic'!$N$15,'Valuation Logic'!$M$15))/1000000),IF(AND($C$4&lt;&gt;"Angel/Pre-Seed",$C$4&lt;&gt;"Seed",U$21&gt;='Valuation Logic'!$D$17,U$21&lt;'Valuation Logic'!$E$17),MAX(IF(AND('Valuation Logic'!$D$17&lt;=U$21,U$21&lt;='Valuation Logic'!$E$17),IF($P22&gt;='Valuation Logic'!$F$17,'Valuation Logic'!$L$17,IF($P22&lt;='Valuation Logic'!$G$17,'Valuation Logic'!$N$17,'Valuation Logic'!$M$17)),0)*U$21/1000000,('Valuation Logic'!$E$16-1)*IF($P22&gt;='Valuation Logic'!$F$17,'Valuation Logic'!$L$16,IF($P22&lt;='Valuation Logic'!$G$17,'Valuation Logic'!$N$16,'Valuation Logic'!$M$16))/1000000),IF(AND($C$4&lt;&gt;"Angel/Pre-Seed",$C$4&lt;&gt;"Seed",U$21&gt;='Valuation Logic'!$D$18,U$21&lt;'Valuation Logic'!$E$18),MAX(IF(AND('Valuation Logic'!$D$18&lt;=U$21,U$21&lt;='Valuation Logic'!$E$18),IF($P22&gt;='Valuation Logic'!$F$18,'Valuation Logic'!$L$18,IF($P22&lt;='Valuation Logic'!$G$18,'Valuation Logic'!$N$18,'Valuation Logic'!$M$18)),0)*U$21/1000000,('Valuation Logic'!$E$17-1)*IF($P22&gt;='Valuation Logic'!$F$18,'Valuation Logic'!$L$17,IF($P22&lt;='Valuation Logic'!$G$18,'Valuation Logic'!$N$17,'Valuation Logic'!$M$17))/1000000),IF(AND($C$4&lt;&gt;"Angel/Pre-Seed",$C$4&lt;&gt;"Seed",U$21&gt;='Valuation Logic'!$D$19),MAX(IF('Valuation Logic'!$D$19&lt;=U$21,IF($P22&gt;='Valuation Logic'!$F$19,'Valuation Logic'!$L$19,IF($P22&lt;='Valuation Logic'!$G$19,'Valuation Logic'!$N$19,'Valuation Logic'!$M$19)),0)*U$21/1000000,('Valuation Logic'!$E$18-1)*IF($P22&gt;='Valuation Logic'!$F$19,'Valuation Logic'!$L$18,IF($P22&lt;='Valuation Logic'!$G$19,'Valuation Logic'!$N$18,'Valuation Logic'!$M$18))/1000000),0))))))))))))))))))</f>
        <v>105</v>
      </c>
    </row>
    <row r="23" spans="1:21" ht="15.75" customHeight="1" x14ac:dyDescent="0.2">
      <c r="A23" s="14" t="s">
        <v>32</v>
      </c>
      <c r="C23" s="15" t="str">
        <f ca="1">IF(ISNUMBER($C$21),IF('Valuation Logic'!$B$31&lt;C5,"Yes","No"),IF(AVERAGE(0,'Valuation Logic'!$B$31)&lt;$C$5,"Yes","No"))</f>
        <v>Yes</v>
      </c>
      <c r="E23" s="77"/>
      <c r="F23" s="34">
        <v>0.75</v>
      </c>
      <c r="G23" s="35">
        <f t="shared" ca="1" si="3"/>
        <v>0.68662371732720739</v>
      </c>
      <c r="H23" s="36">
        <f ca="1">+IF(AND($C$4="Angel/Pre-Seed",H$21&lt;'Valuation Logic'!$E$5),'Valuation Logic'!$F$5,IF(AND($C$4="Angel/Pre-Seed",H$21&gt;='Valuation Logic'!$D$7),'Valuation Logic'!$F$7,IF($C$4="Angel/Pre-Seed",'Valuation Logic'!$F$6,IF(AND($C$4="Seed",H$21&gt;='Valuation Logic'!$K$7,H$21&lt;'Valuation Logic'!$L$7),'Valuation Logic'!$M$7,IF(AND($C$4="Seed",H$21&gt;='Valuation Logic'!$K$8,$G23&gt;='Valuation Logic'!$F$15),'Valuation Logic'!$I$15*H$21/1000000,IF(AND($C$4="Seed",H$21&gt;='Valuation Logic'!$K$8,$G23&lt;'Valuation Logic'!$G$15),'Valuation Logic'!$K$15*H$21/1000000,IF(AND($C$4="Seed",H$21&gt;='Valuation Logic'!$K$8),'Valuation Logic'!$J$15*H$21/1000000,IF(AND($C$4="Seed",H$21&lt;'Valuation Logic'!$L$5,H$21&gt;='Valuation Logic'!$K$5),'Valuation Logic'!$M$5,IF(AND($C$4="Seed",H$21&gt;='Valuation Logic'!$K$6,H$21&lt;'Valuation Logic'!$L$6),'Valuation Logic'!$M$6,IF(AND($C$4="Seed",H$21&lt;'Valuation Logic'!$E$5),'Valuation Logic'!$F$5,IF(AND($C$4="Seed",H$21&gt;='Valuation Logic'!$D$7),'Valuation Logic'!$F$7,IF($C$4="Seed",'Valuation Logic'!$F$6,IF(AND($C$4&lt;&gt;"Angel/Pre-Seed",$C$4&lt;&gt;"Seed",H$21&lt;'Valuation Logic'!$E$14,H$21&gt;='Valuation Logic'!$D$14),IF($G23&gt;='Valuation Logic'!$F$14,'Valuation Logic'!$I$14,IF($G23&lt;'Valuation Logic'!$G$14,'Valuation Logic'!$K$14,'Valuation Logic'!$J$14))*H$21/1000000,IF(AND(Calculator!$C$4&lt;&gt;"Angel/Pre-Seed",$C$4&lt;&gt;"Seed",H$21&lt;'Valuation Logic'!$E$14,H$21&gt;='Valuation Logic'!$D$14),IF($G23&gt;='Valuation Logic'!$F$14,'Valuation Logic'!$I$14,IF($G23&lt;'Valuation Logic'!$G$14,'Valuation Logic'!$K$14,'Valuation Logic'!$J$14))*H$21/1000000,IF(AND($C$4&lt;&gt;"Angel/Pre-Seed",$C$4&lt;&gt;"Seed",H$21&gt;='Valuation Logic'!$D$15,H$21&lt;'Valuation Logic'!$E$15),MAX(IF(AND('Valuation Logic'!$D$15&lt;=H$21,H$21&lt;='Valuation Logic'!$E$15),IF($G23&gt;='Valuation Logic'!$F$15,'Valuation Logic'!$I$15,IF($G23&lt;='Valuation Logic'!$G$15,'Valuation Logic'!$K$15,'Valuation Logic'!$J$15)),0)*H$21/1000000,('Valuation Logic'!$E$14-1)*IF($G23&gt;='Valuation Logic'!$F$15,'Valuation Logic'!$I$14,IF($G23&lt;='Valuation Logic'!$G$15,'Valuation Logic'!$K$14,'Valuation Logic'!$J$14))/1000000),IF(AND($C$4&lt;&gt;"Angel/Pre-Seed",$C$4&lt;&gt;"Seed",H$21&gt;='Valuation Logic'!$D$16,H$21&lt;'Valuation Logic'!$E$16),MAX(IF(AND('Valuation Logic'!$D$16&lt;=H$21,H$21&lt;='Valuation Logic'!$E$16),IF($G23&gt;='Valuation Logic'!$F$16,'Valuation Logic'!$I$16,IF($G23&lt;='Valuation Logic'!$G$16,'Valuation Logic'!$K$16,'Valuation Logic'!$J$16)),0)*H$21/1000000,('Valuation Logic'!$E$15-1)*IF($G23&gt;='Valuation Logic'!$F$16,'Valuation Logic'!$I$15,IF($G23&lt;='Valuation Logic'!$G$16,'Valuation Logic'!$K$15,'Valuation Logic'!$J$15))/1000000),IF(AND($C$4&lt;&gt;"Angel/Pre-Seed",$C$4&lt;&gt;"Seed",H$21&gt;='Valuation Logic'!$D$17,H$21&lt;'Valuation Logic'!$E$17),MAX(IF(AND('Valuation Logic'!$D$17&lt;=H$21,H$21&lt;='Valuation Logic'!$E$17),IF($G23&gt;='Valuation Logic'!$F$17,'Valuation Logic'!$I$17,IF($G23&lt;='Valuation Logic'!$G$17,'Valuation Logic'!$K$17,'Valuation Logic'!$J$17)),0)*H$21/1000000,('Valuation Logic'!$E$16-1)*IF($G23&gt;='Valuation Logic'!$F$17,'Valuation Logic'!$I$16,IF($G23&lt;='Valuation Logic'!$G$17,'Valuation Logic'!$K$16,'Valuation Logic'!$J$16))/1000000),IF(AND($C$4&lt;&gt;"Angel/Pre-Seed",$C$4&lt;&gt;"Seed",H$21&gt;='Valuation Logic'!$D$18,H$21&lt;'Valuation Logic'!$E$18),MAX(IF(AND('Valuation Logic'!$D$18&lt;=H$21,H$21&lt;='Valuation Logic'!$E$18),IF($G23&gt;='Valuation Logic'!$F$18,'Valuation Logic'!$I$18,IF($G23&lt;='Valuation Logic'!$G$18,'Valuation Logic'!$K$18,'Valuation Logic'!$J$18)),0)*H$21/1000000,('Valuation Logic'!$E$17-1)*IF($G23&gt;='Valuation Logic'!$F$18,'Valuation Logic'!$I$17,IF($G23&lt;='Valuation Logic'!$G$18,'Valuation Logic'!$K$17,'Valuation Logic'!$J$17))/1000000),IF(AND($C$4&lt;&gt;"Angel/Pre-Seed",$C$4&lt;&gt;"Seed",H$21&gt;='Valuation Logic'!$D$19),MAX(IF('Valuation Logic'!$D$19&lt;=H$21,IF($G23&gt;='Valuation Logic'!$F$19,'Valuation Logic'!$I$19,IF($G23&lt;='Valuation Logic'!$G$19,'Valuation Logic'!$K$19,'Valuation Logic'!$J$19)),0)*H$21/1000000,('Valuation Logic'!$E$18-1)*IF($G23&gt;='Valuation Logic'!$F$19,'Valuation Logic'!$I$18,IF($G23&lt;='Valuation Logic'!$G$19,'Valuation Logic'!$K$18,'Valuation Logic'!$J$18))/1000000),0)))))))))))))))))))</f>
        <v>90</v>
      </c>
      <c r="I23" s="36">
        <f ca="1">+IF(AND($C$4="Angel/Pre-Seed",I$21&lt;'Valuation Logic'!$E$5),'Valuation Logic'!$F$5,IF(AND($C$4="Angel/Pre-Seed",I$21&gt;='Valuation Logic'!$D$7),'Valuation Logic'!$F$7,IF($C$4="Angel/Pre-Seed",'Valuation Logic'!$F$6,IF(AND($C$4="Seed",I$21&gt;='Valuation Logic'!$K$7,I$21&lt;'Valuation Logic'!$L$7),'Valuation Logic'!$M$7,IF(AND($C$4="Seed",I$21&gt;='Valuation Logic'!$K$8,$G23&gt;='Valuation Logic'!$F$15),'Valuation Logic'!$I$15*I$21/1000000,IF(AND($C$4="Seed",I$21&gt;='Valuation Logic'!$K$8,$G23&lt;'Valuation Logic'!$G$15),'Valuation Logic'!$K$15*I$21/1000000,IF(AND($C$4="Seed",I$21&gt;='Valuation Logic'!$K$8),'Valuation Logic'!$J$15*I$21/1000000,IF(AND($C$4="Seed",I$21&lt;'Valuation Logic'!$L$5,I$21&gt;='Valuation Logic'!$K$5),'Valuation Logic'!$M$5,IF(AND($C$4="Seed",I$21&gt;='Valuation Logic'!$K$6,I$21&lt;'Valuation Logic'!$L$6),'Valuation Logic'!$M$6,IF(AND($C$4="Seed",I$21&lt;'Valuation Logic'!$E$5),'Valuation Logic'!$F$5,IF(AND($C$4="Seed",I$21&gt;='Valuation Logic'!$D$7),'Valuation Logic'!$F$7,IF($C$4="Seed",'Valuation Logic'!$F$6,IF(AND($C$4&lt;&gt;"Angel/Pre-Seed",$C$4&lt;&gt;"Seed",I$21&lt;'Valuation Logic'!$E$14,I$21&gt;='Valuation Logic'!$D$14),IF($G23&gt;='Valuation Logic'!$F$14,'Valuation Logic'!$I$14,IF($G23&lt;'Valuation Logic'!$G$14,'Valuation Logic'!$K$14,'Valuation Logic'!$J$14))*I$21/1000000,IF(AND(Calculator!$C$4&lt;&gt;"Angel/Pre-Seed",$C$4&lt;&gt;"Seed",I$21&lt;'Valuation Logic'!$E$14,I$21&gt;='Valuation Logic'!$D$14),IF($G23&gt;='Valuation Logic'!$F$14,'Valuation Logic'!$I$14,IF($G23&lt;'Valuation Logic'!$G$14,'Valuation Logic'!$K$14,'Valuation Logic'!$J$14))*I$21/1000000,IF(AND($C$4&lt;&gt;"Angel/Pre-Seed",$C$4&lt;&gt;"Seed",I$21&gt;='Valuation Logic'!$D$15,I$21&lt;'Valuation Logic'!$E$15),MAX(IF(AND('Valuation Logic'!$D$15&lt;=I$21,I$21&lt;='Valuation Logic'!$E$15),IF($G23&gt;='Valuation Logic'!$F$15,'Valuation Logic'!$I$15,IF($G23&lt;='Valuation Logic'!$G$15,'Valuation Logic'!$K$15,'Valuation Logic'!$J$15)),0)*I$21/1000000,('Valuation Logic'!$E$14-1)*IF($G23&gt;='Valuation Logic'!$F$15,'Valuation Logic'!$I$14,IF($G23&lt;='Valuation Logic'!$G$15,'Valuation Logic'!$K$14,'Valuation Logic'!$J$14))/1000000),IF(AND($C$4&lt;&gt;"Angel/Pre-Seed",$C$4&lt;&gt;"Seed",I$21&gt;='Valuation Logic'!$D$16,I$21&lt;'Valuation Logic'!$E$16),MAX(IF(AND('Valuation Logic'!$D$16&lt;=I$21,I$21&lt;='Valuation Logic'!$E$16),IF($G23&gt;='Valuation Logic'!$F$16,'Valuation Logic'!$I$16,IF($G23&lt;='Valuation Logic'!$G$16,'Valuation Logic'!$K$16,'Valuation Logic'!$J$16)),0)*I$21/1000000,('Valuation Logic'!$E$15-1)*IF($G23&gt;='Valuation Logic'!$F$16,'Valuation Logic'!$I$15,IF($G23&lt;='Valuation Logic'!$G$16,'Valuation Logic'!$K$15,'Valuation Logic'!$J$15))/1000000),IF(AND($C$4&lt;&gt;"Angel/Pre-Seed",$C$4&lt;&gt;"Seed",I$21&gt;='Valuation Logic'!$D$17,I$21&lt;'Valuation Logic'!$E$17),MAX(IF(AND('Valuation Logic'!$D$17&lt;=I$21,I$21&lt;='Valuation Logic'!$E$17),IF($G23&gt;='Valuation Logic'!$F$17,'Valuation Logic'!$I$17,IF($G23&lt;='Valuation Logic'!$G$17,'Valuation Logic'!$K$17,'Valuation Logic'!$J$17)),0)*I$21/1000000,('Valuation Logic'!$E$16-1)*IF($G23&gt;='Valuation Logic'!$F$17,'Valuation Logic'!$I$16,IF($G23&lt;='Valuation Logic'!$G$17,'Valuation Logic'!$K$16,'Valuation Logic'!$J$16))/1000000),IF(AND($C$4&lt;&gt;"Angel/Pre-Seed",$C$4&lt;&gt;"Seed",I$21&gt;='Valuation Logic'!$D$18,I$21&lt;'Valuation Logic'!$E$18),MAX(IF(AND('Valuation Logic'!$D$18&lt;=I$21,I$21&lt;='Valuation Logic'!$E$18),IF($G23&gt;='Valuation Logic'!$F$18,'Valuation Logic'!$I$18,IF($G23&lt;='Valuation Logic'!$G$18,'Valuation Logic'!$K$18,'Valuation Logic'!$J$18)),0)*I$21/1000000,('Valuation Logic'!$E$17-1)*IF($G23&gt;='Valuation Logic'!$F$18,'Valuation Logic'!$I$17,IF($G23&lt;='Valuation Logic'!$G$18,'Valuation Logic'!$K$17,'Valuation Logic'!$J$17))/1000000),IF(AND($C$4&lt;&gt;"Angel/Pre-Seed",$C$4&lt;&gt;"Seed",I$21&gt;='Valuation Logic'!$D$19),MAX(IF('Valuation Logic'!$D$19&lt;=I$21,IF($G23&gt;='Valuation Logic'!$F$19,'Valuation Logic'!$I$19,IF($G23&lt;='Valuation Logic'!$G$19,'Valuation Logic'!$K$19,'Valuation Logic'!$J$19)),0)*I$21/1000000,('Valuation Logic'!$E$18-1)*IF($G23&gt;='Valuation Logic'!$F$19,'Valuation Logic'!$I$18,IF($G23&lt;='Valuation Logic'!$G$19,'Valuation Logic'!$K$18,'Valuation Logic'!$J$18))/1000000),0)))))))))))))))))))</f>
        <v>112.5</v>
      </c>
      <c r="J23" s="36">
        <f ca="1">+IF(AND($C$4="Angel/Pre-Seed",J$21&lt;'Valuation Logic'!$E$5),'Valuation Logic'!$F$5,IF(AND($C$4="Angel/Pre-Seed",J$21&gt;='Valuation Logic'!$D$7),'Valuation Logic'!$F$7,IF($C$4="Angel/Pre-Seed",'Valuation Logic'!$F$6,IF(AND($C$4="Seed",J$21&gt;='Valuation Logic'!$K$7,J$21&lt;'Valuation Logic'!$L$7),'Valuation Logic'!$M$7,IF(AND($C$4="Seed",J$21&gt;='Valuation Logic'!$K$8,$G23&gt;='Valuation Logic'!$F$15),'Valuation Logic'!$I$15*J$21/1000000,IF(AND($C$4="Seed",J$21&gt;='Valuation Logic'!$K$8,$G23&lt;'Valuation Logic'!$G$15),'Valuation Logic'!$K$15*J$21/1000000,IF(AND($C$4="Seed",J$21&gt;='Valuation Logic'!$K$8),'Valuation Logic'!$J$15*J$21/1000000,IF(AND($C$4="Seed",J$21&lt;'Valuation Logic'!$L$5,J$21&gt;='Valuation Logic'!$K$5),'Valuation Logic'!$M$5,IF(AND($C$4="Seed",J$21&gt;='Valuation Logic'!$K$6,J$21&lt;'Valuation Logic'!$L$6),'Valuation Logic'!$M$6,IF(AND($C$4="Seed",J$21&lt;'Valuation Logic'!$E$5),'Valuation Logic'!$F$5,IF(AND($C$4="Seed",J$21&gt;='Valuation Logic'!$D$7),'Valuation Logic'!$F$7,IF($C$4="Seed",'Valuation Logic'!$F$6,IF(AND($C$4&lt;&gt;"Angel/Pre-Seed",$C$4&lt;&gt;"Seed",J$21&lt;'Valuation Logic'!$E$14,J$21&gt;='Valuation Logic'!$D$14),IF($G23&gt;='Valuation Logic'!$F$14,'Valuation Logic'!$I$14,IF($G23&lt;'Valuation Logic'!$G$14,'Valuation Logic'!$K$14,'Valuation Logic'!$J$14))*J$21/1000000,IF(AND(Calculator!$C$4&lt;&gt;"Angel/Pre-Seed",$C$4&lt;&gt;"Seed",J$21&lt;'Valuation Logic'!$E$14,J$21&gt;='Valuation Logic'!$D$14),IF($G23&gt;='Valuation Logic'!$F$14,'Valuation Logic'!$I$14,IF($G23&lt;'Valuation Logic'!$G$14,'Valuation Logic'!$K$14,'Valuation Logic'!$J$14))*J$21/1000000,IF(AND($C$4&lt;&gt;"Angel/Pre-Seed",$C$4&lt;&gt;"Seed",J$21&gt;='Valuation Logic'!$D$15,J$21&lt;'Valuation Logic'!$E$15),MAX(IF(AND('Valuation Logic'!$D$15&lt;=J$21,J$21&lt;='Valuation Logic'!$E$15),IF($G23&gt;='Valuation Logic'!$F$15,'Valuation Logic'!$I$15,IF($G23&lt;='Valuation Logic'!$G$15,'Valuation Logic'!$K$15,'Valuation Logic'!$J$15)),0)*J$21/1000000,('Valuation Logic'!$E$14-1)*IF($G23&gt;='Valuation Logic'!$F$15,'Valuation Logic'!$I$14,IF($G23&lt;='Valuation Logic'!$G$15,'Valuation Logic'!$K$14,'Valuation Logic'!$J$14))/1000000),IF(AND($C$4&lt;&gt;"Angel/Pre-Seed",$C$4&lt;&gt;"Seed",J$21&gt;='Valuation Logic'!$D$16,J$21&lt;'Valuation Logic'!$E$16),MAX(IF(AND('Valuation Logic'!$D$16&lt;=J$21,J$21&lt;='Valuation Logic'!$E$16),IF($G23&gt;='Valuation Logic'!$F$16,'Valuation Logic'!$I$16,IF($G23&lt;='Valuation Logic'!$G$16,'Valuation Logic'!$K$16,'Valuation Logic'!$J$16)),0)*J$21/1000000,('Valuation Logic'!$E$15-1)*IF($G23&gt;='Valuation Logic'!$F$16,'Valuation Logic'!$I$15,IF($G23&lt;='Valuation Logic'!$G$16,'Valuation Logic'!$K$15,'Valuation Logic'!$J$15))/1000000),IF(AND($C$4&lt;&gt;"Angel/Pre-Seed",$C$4&lt;&gt;"Seed",J$21&gt;='Valuation Logic'!$D$17,J$21&lt;'Valuation Logic'!$E$17),MAX(IF(AND('Valuation Logic'!$D$17&lt;=J$21,J$21&lt;='Valuation Logic'!$E$17),IF($G23&gt;='Valuation Logic'!$F$17,'Valuation Logic'!$I$17,IF($G23&lt;='Valuation Logic'!$G$17,'Valuation Logic'!$K$17,'Valuation Logic'!$J$17)),0)*J$21/1000000,('Valuation Logic'!$E$16-1)*IF($G23&gt;='Valuation Logic'!$F$17,'Valuation Logic'!$I$16,IF($G23&lt;='Valuation Logic'!$G$17,'Valuation Logic'!$K$16,'Valuation Logic'!$J$16))/1000000),IF(AND($C$4&lt;&gt;"Angel/Pre-Seed",$C$4&lt;&gt;"Seed",J$21&gt;='Valuation Logic'!$D$18,J$21&lt;'Valuation Logic'!$E$18),MAX(IF(AND('Valuation Logic'!$D$18&lt;=J$21,J$21&lt;='Valuation Logic'!$E$18),IF($G23&gt;='Valuation Logic'!$F$18,'Valuation Logic'!$I$18,IF($G23&lt;='Valuation Logic'!$G$18,'Valuation Logic'!$K$18,'Valuation Logic'!$J$18)),0)*J$21/1000000,('Valuation Logic'!$E$17-1)*IF($G23&gt;='Valuation Logic'!$F$18,'Valuation Logic'!$I$17,IF($G23&lt;='Valuation Logic'!$G$18,'Valuation Logic'!$K$17,'Valuation Logic'!$J$17))/1000000),IF(AND($C$4&lt;&gt;"Angel/Pre-Seed",$C$4&lt;&gt;"Seed",J$21&gt;='Valuation Logic'!$D$19),MAX(IF('Valuation Logic'!$D$19&lt;=J$21,IF($G23&gt;='Valuation Logic'!$F$19,'Valuation Logic'!$I$19,IF($G23&lt;='Valuation Logic'!$G$19,'Valuation Logic'!$K$19,'Valuation Logic'!$J$19)),0)*J$21/1000000,('Valuation Logic'!$E$18-1)*IF($G23&gt;='Valuation Logic'!$F$19,'Valuation Logic'!$I$18,IF($G23&lt;='Valuation Logic'!$G$19,'Valuation Logic'!$K$18,'Valuation Logic'!$J$18))/1000000),0)))))))))))))))))))</f>
        <v>189.99998099999999</v>
      </c>
      <c r="K23" s="36">
        <f ca="1">+IF(AND($C$4="Angel/Pre-Seed",K$21&lt;'Valuation Logic'!$E$5),'Valuation Logic'!$F$5,IF(AND($C$4="Angel/Pre-Seed",K$21&gt;='Valuation Logic'!$D$7),'Valuation Logic'!$F$7,IF($C$4="Angel/Pre-Seed",'Valuation Logic'!$F$6,IF(AND($C$4="Seed",K$21&gt;='Valuation Logic'!$K$7,K$21&lt;'Valuation Logic'!$L$7),'Valuation Logic'!$M$7,IF(AND($C$4="Seed",K$21&gt;='Valuation Logic'!$K$8,$G23&gt;='Valuation Logic'!$F$15),'Valuation Logic'!$I$15*K$21/1000000,IF(AND($C$4="Seed",K$21&gt;='Valuation Logic'!$K$8,$G23&lt;'Valuation Logic'!$G$15),'Valuation Logic'!$K$15*K$21/1000000,IF(AND($C$4="Seed",K$21&gt;='Valuation Logic'!$K$8),'Valuation Logic'!$J$15*K$21/1000000,IF(AND($C$4="Seed",K$21&lt;'Valuation Logic'!$L$5,K$21&gt;='Valuation Logic'!$K$5),'Valuation Logic'!$M$5,IF(AND($C$4="Seed",K$21&gt;='Valuation Logic'!$K$6,K$21&lt;'Valuation Logic'!$L$6),'Valuation Logic'!$M$6,IF(AND($C$4="Seed",K$21&lt;'Valuation Logic'!$E$5),'Valuation Logic'!$F$5,IF(AND($C$4="Seed",K$21&gt;='Valuation Logic'!$D$7),'Valuation Logic'!$F$7,IF($C$4="Seed",'Valuation Logic'!$F$6,IF(AND($C$4&lt;&gt;"Angel/Pre-Seed",$C$4&lt;&gt;"Seed",K$21&lt;'Valuation Logic'!$E$14,K$21&gt;='Valuation Logic'!$D$14),IF($G23&gt;='Valuation Logic'!$F$14,'Valuation Logic'!$I$14,IF($G23&lt;'Valuation Logic'!$G$14,'Valuation Logic'!$K$14,'Valuation Logic'!$J$14))*K$21/1000000,IF(AND(Calculator!$C$4&lt;&gt;"Angel/Pre-Seed",$C$4&lt;&gt;"Seed",K$21&lt;'Valuation Logic'!$E$14,K$21&gt;='Valuation Logic'!$D$14),IF($G23&gt;='Valuation Logic'!$F$14,'Valuation Logic'!$I$14,IF($G23&lt;'Valuation Logic'!$G$14,'Valuation Logic'!$K$14,'Valuation Logic'!$J$14))*K$21/1000000,IF(AND($C$4&lt;&gt;"Angel/Pre-Seed",$C$4&lt;&gt;"Seed",K$21&gt;='Valuation Logic'!$D$15,K$21&lt;'Valuation Logic'!$E$15),MAX(IF(AND('Valuation Logic'!$D$15&lt;=K$21,K$21&lt;='Valuation Logic'!$E$15),IF($G23&gt;='Valuation Logic'!$F$15,'Valuation Logic'!$I$15,IF($G23&lt;='Valuation Logic'!$G$15,'Valuation Logic'!$K$15,'Valuation Logic'!$J$15)),0)*K$21/1000000,('Valuation Logic'!$E$14-1)*IF($G23&gt;='Valuation Logic'!$F$15,'Valuation Logic'!$I$14,IF($G23&lt;='Valuation Logic'!$G$15,'Valuation Logic'!$K$14,'Valuation Logic'!$J$14))/1000000),IF(AND($C$4&lt;&gt;"Angel/Pre-Seed",$C$4&lt;&gt;"Seed",K$21&gt;='Valuation Logic'!$D$16,K$21&lt;'Valuation Logic'!$E$16),MAX(IF(AND('Valuation Logic'!$D$16&lt;=K$21,K$21&lt;='Valuation Logic'!$E$16),IF($G23&gt;='Valuation Logic'!$F$16,'Valuation Logic'!$I$16,IF($G23&lt;='Valuation Logic'!$G$16,'Valuation Logic'!$K$16,'Valuation Logic'!$J$16)),0)*K$21/1000000,('Valuation Logic'!$E$15-1)*IF($G23&gt;='Valuation Logic'!$F$16,'Valuation Logic'!$I$15,IF($G23&lt;='Valuation Logic'!$G$16,'Valuation Logic'!$K$15,'Valuation Logic'!$J$15))/1000000),IF(AND($C$4&lt;&gt;"Angel/Pre-Seed",$C$4&lt;&gt;"Seed",K$21&gt;='Valuation Logic'!$D$17,K$21&lt;'Valuation Logic'!$E$17),MAX(IF(AND('Valuation Logic'!$D$17&lt;=K$21,K$21&lt;='Valuation Logic'!$E$17),IF($G23&gt;='Valuation Logic'!$F$17,'Valuation Logic'!$I$17,IF($G23&lt;='Valuation Logic'!$G$17,'Valuation Logic'!$K$17,'Valuation Logic'!$J$17)),0)*K$21/1000000,('Valuation Logic'!$E$16-1)*IF($G23&gt;='Valuation Logic'!$F$17,'Valuation Logic'!$I$16,IF($G23&lt;='Valuation Logic'!$G$17,'Valuation Logic'!$K$16,'Valuation Logic'!$J$16))/1000000),IF(AND($C$4&lt;&gt;"Angel/Pre-Seed",$C$4&lt;&gt;"Seed",K$21&gt;='Valuation Logic'!$D$18,K$21&lt;'Valuation Logic'!$E$18),MAX(IF(AND('Valuation Logic'!$D$18&lt;=K$21,K$21&lt;='Valuation Logic'!$E$18),IF($G23&gt;='Valuation Logic'!$F$18,'Valuation Logic'!$I$18,IF($G23&lt;='Valuation Logic'!$G$18,'Valuation Logic'!$K$18,'Valuation Logic'!$J$18)),0)*K$21/1000000,('Valuation Logic'!$E$17-1)*IF($G23&gt;='Valuation Logic'!$F$18,'Valuation Logic'!$I$17,IF($G23&lt;='Valuation Logic'!$G$18,'Valuation Logic'!$K$17,'Valuation Logic'!$J$17))/1000000),IF(AND($C$4&lt;&gt;"Angel/Pre-Seed",$C$4&lt;&gt;"Seed",K$21&gt;='Valuation Logic'!$D$19),MAX(IF('Valuation Logic'!$D$19&lt;=K$21,IF($G23&gt;='Valuation Logic'!$F$19,'Valuation Logic'!$I$19,IF($G23&lt;='Valuation Logic'!$G$19,'Valuation Logic'!$K$19,'Valuation Logic'!$J$19)),0)*K$21/1000000,('Valuation Logic'!$E$18-1)*IF($G23&gt;='Valuation Logic'!$F$19,'Valuation Logic'!$I$18,IF($G23&lt;='Valuation Logic'!$G$19,'Valuation Logic'!$K$18,'Valuation Logic'!$J$18))/1000000),0)))))))))))))))))))</f>
        <v>189.99998099999999</v>
      </c>
      <c r="L23" s="36">
        <f ca="1">+IF(AND($C$4="Angel/Pre-Seed",L$21&lt;'Valuation Logic'!$E$5),'Valuation Logic'!$F$5,IF(AND($C$4="Angel/Pre-Seed",L$21&gt;='Valuation Logic'!$D$7),'Valuation Logic'!$F$7,IF($C$4="Angel/Pre-Seed",'Valuation Logic'!$F$6,IF(AND($C$4="Seed",L$21&gt;='Valuation Logic'!$K$7,L$21&lt;'Valuation Logic'!$L$7),'Valuation Logic'!$M$7,IF(AND($C$4="Seed",L$21&gt;='Valuation Logic'!$K$8,$G23&gt;='Valuation Logic'!$F$15),'Valuation Logic'!$I$15*L$21/1000000,IF(AND($C$4="Seed",L$21&gt;='Valuation Logic'!$K$8,$G23&lt;'Valuation Logic'!$G$15),'Valuation Logic'!$K$15*L$21/1000000,IF(AND($C$4="Seed",L$21&gt;='Valuation Logic'!$K$8),'Valuation Logic'!$J$15*L$21/1000000,IF(AND($C$4="Seed",L$21&lt;'Valuation Logic'!$L$5,L$21&gt;='Valuation Logic'!$K$5),'Valuation Logic'!$M$5,IF(AND($C$4="Seed",L$21&gt;='Valuation Logic'!$K$6,L$21&lt;'Valuation Logic'!$L$6),'Valuation Logic'!$M$6,IF(AND($C$4="Seed",L$21&lt;'Valuation Logic'!$E$5),'Valuation Logic'!$F$5,IF(AND($C$4="Seed",L$21&gt;='Valuation Logic'!$D$7),'Valuation Logic'!$F$7,IF($C$4="Seed",'Valuation Logic'!$F$6,IF(AND($C$4&lt;&gt;"Angel/Pre-Seed",$C$4&lt;&gt;"Seed",L$21&lt;'Valuation Logic'!$E$14,L$21&gt;='Valuation Logic'!$D$14),IF($G23&gt;='Valuation Logic'!$F$14,'Valuation Logic'!$I$14,IF($G23&lt;'Valuation Logic'!$G$14,'Valuation Logic'!$K$14,'Valuation Logic'!$J$14))*L$21/1000000,IF(AND(Calculator!$C$4&lt;&gt;"Angel/Pre-Seed",$C$4&lt;&gt;"Seed",L$21&lt;'Valuation Logic'!$E$14,L$21&gt;='Valuation Logic'!$D$14),IF($G23&gt;='Valuation Logic'!$F$14,'Valuation Logic'!$I$14,IF($G23&lt;'Valuation Logic'!$G$14,'Valuation Logic'!$K$14,'Valuation Logic'!$J$14))*L$21/1000000,IF(AND($C$4&lt;&gt;"Angel/Pre-Seed",$C$4&lt;&gt;"Seed",L$21&gt;='Valuation Logic'!$D$15,L$21&lt;'Valuation Logic'!$E$15),MAX(IF(AND('Valuation Logic'!$D$15&lt;=L$21,L$21&lt;='Valuation Logic'!$E$15),IF($G23&gt;='Valuation Logic'!$F$15,'Valuation Logic'!$I$15,IF($G23&lt;='Valuation Logic'!$G$15,'Valuation Logic'!$K$15,'Valuation Logic'!$J$15)),0)*L$21/1000000,('Valuation Logic'!$E$14-1)*IF($G23&gt;='Valuation Logic'!$F$15,'Valuation Logic'!$I$14,IF($G23&lt;='Valuation Logic'!$G$15,'Valuation Logic'!$K$14,'Valuation Logic'!$J$14))/1000000),IF(AND($C$4&lt;&gt;"Angel/Pre-Seed",$C$4&lt;&gt;"Seed",L$21&gt;='Valuation Logic'!$D$16,L$21&lt;'Valuation Logic'!$E$16),MAX(IF(AND('Valuation Logic'!$D$16&lt;=L$21,L$21&lt;='Valuation Logic'!$E$16),IF($G23&gt;='Valuation Logic'!$F$16,'Valuation Logic'!$I$16,IF($G23&lt;='Valuation Logic'!$G$16,'Valuation Logic'!$K$16,'Valuation Logic'!$J$16)),0)*L$21/1000000,('Valuation Logic'!$E$15-1)*IF($G23&gt;='Valuation Logic'!$F$16,'Valuation Logic'!$I$15,IF($G23&lt;='Valuation Logic'!$G$16,'Valuation Logic'!$K$15,'Valuation Logic'!$J$15))/1000000),IF(AND($C$4&lt;&gt;"Angel/Pre-Seed",$C$4&lt;&gt;"Seed",L$21&gt;='Valuation Logic'!$D$17,L$21&lt;'Valuation Logic'!$E$17),MAX(IF(AND('Valuation Logic'!$D$17&lt;=L$21,L$21&lt;='Valuation Logic'!$E$17),IF($G23&gt;='Valuation Logic'!$F$17,'Valuation Logic'!$I$17,IF($G23&lt;='Valuation Logic'!$G$17,'Valuation Logic'!$K$17,'Valuation Logic'!$J$17)),0)*L$21/1000000,('Valuation Logic'!$E$16-1)*IF($G23&gt;='Valuation Logic'!$F$17,'Valuation Logic'!$I$16,IF($G23&lt;='Valuation Logic'!$G$17,'Valuation Logic'!$K$16,'Valuation Logic'!$J$16))/1000000),IF(AND($C$4&lt;&gt;"Angel/Pre-Seed",$C$4&lt;&gt;"Seed",L$21&gt;='Valuation Logic'!$D$18,L$21&lt;'Valuation Logic'!$E$18),MAX(IF(AND('Valuation Logic'!$D$18&lt;=L$21,L$21&lt;='Valuation Logic'!$E$18),IF($G23&gt;='Valuation Logic'!$F$18,'Valuation Logic'!$I$18,IF($G23&lt;='Valuation Logic'!$G$18,'Valuation Logic'!$K$18,'Valuation Logic'!$J$18)),0)*L$21/1000000,('Valuation Logic'!$E$17-1)*IF($G23&gt;='Valuation Logic'!$F$18,'Valuation Logic'!$I$17,IF($G23&lt;='Valuation Logic'!$G$18,'Valuation Logic'!$K$17,'Valuation Logic'!$J$17))/1000000),IF(AND($C$4&lt;&gt;"Angel/Pre-Seed",$C$4&lt;&gt;"Seed",L$21&gt;='Valuation Logic'!$D$19),MAX(IF('Valuation Logic'!$D$19&lt;=L$21,IF($G23&gt;='Valuation Logic'!$F$19,'Valuation Logic'!$I$19,IF($G23&lt;='Valuation Logic'!$G$19,'Valuation Logic'!$K$19,'Valuation Logic'!$J$19)),0)*L$21/1000000,('Valuation Logic'!$E$18-1)*IF($G23&gt;='Valuation Logic'!$F$19,'Valuation Logic'!$I$18,IF($G23&lt;='Valuation Logic'!$G$19,'Valuation Logic'!$K$18,'Valuation Logic'!$J$18))/1000000),0)))))))))))))))))))</f>
        <v>210</v>
      </c>
      <c r="N23" s="77"/>
      <c r="O23" s="37">
        <f t="shared" si="4"/>
        <v>0.75</v>
      </c>
      <c r="P23" s="35">
        <f t="shared" ca="1" si="5"/>
        <v>0.68662371732720739</v>
      </c>
      <c r="Q23" s="36">
        <f ca="1">+IF(AND($C$4="Angel/Pre-Seed",Q$21&lt;'Valuation Logic'!$E$5),'Valuation Logic'!$G$5,IF(AND($C$4="Angel/Pre-Seed",Q$21&gt;='Valuation Logic'!$D$7),'Valuation Logic'!$G$7,IF($C$4="Angel/Pre-Seed",'Valuation Logic'!$G$6,IF(AND($C$4="Seed",Q$21&gt;='Valuation Logic'!$K$7,Q$21&lt;'Valuation Logic'!$L$7),'Valuation Logic'!$N$7,IF(AND($C$4="Seed",Q$21&gt;='Valuation Logic'!$K$8,$P23&gt;='Valuation Logic'!$F$15),'Valuation Logic'!$L$15*Q$21/1000000,IF(AND($C$4="Seed",Q$21&gt;='Valuation Logic'!$K$8,$P23&lt;'Valuation Logic'!$G$15),'Valuation Logic'!$N$15*Q$21/1000000,IF(AND($C$4="Seed",Q$21&gt;='Valuation Logic'!$K$8),'Valuation Logic'!$M$15*Q$21/1000000,IF(AND($C$4="Seed",Q$21&lt;'Valuation Logic'!$L$5,Q$21&gt;='Valuation Logic'!$K$5),'Valuation Logic'!$N$5,IF(AND($C$4="Seed",Q$21&gt;='Valuation Logic'!$K$6,Q$21&lt;'Valuation Logic'!$L$6),'Valuation Logic'!$N$6,IF(AND($C$4="Seed",Q$21&lt;'Valuation Logic'!$E$5),'Valuation Logic'!$G$5,IF(AND($C$4="Seed",Q$21&gt;='Valuation Logic'!$D$7),'Valuation Logic'!$G$7,IF($C$4="Seed",'Valuation Logic'!$G$6,IF(AND(Calculator!$C$4&lt;&gt;"Angel/Pre-Seed",Calculator!$C$4&lt;&gt;"Seed",Q$21&lt;'Valuation Logic'!$E$14,Q$21&gt;='Valuation Logic'!$D$14),IF($P23&gt;='Valuation Logic'!$F$14,'Valuation Logic'!$L$14,IF($P23&lt;'Valuation Logic'!$G$14,'Valuation Logic'!$N$14,'Valuation Logic'!$M$14))*Q$21/1000000,IF(AND($C$4&lt;&gt;"Angel/Pre-Seed",$C$4&lt;&gt;"Seed",Q$21&gt;='Valuation Logic'!$D$15,Q$21&lt;'Valuation Logic'!$E$15),MAX(IF(AND('Valuation Logic'!$D$15&lt;=Q$21,Q$21&lt;='Valuation Logic'!$E$15),IF($P23&gt;='Valuation Logic'!$F$15,'Valuation Logic'!$L$15,IF($P23&lt;='Valuation Logic'!$G$15,'Valuation Logic'!$N$15,'Valuation Logic'!$M$15)),0)*Q$21/1000000,('Valuation Logic'!$E$14-1)*IF($P23&gt;='Valuation Logic'!$F$15,'Valuation Logic'!$L$14,IF($P23&lt;='Valuation Logic'!$G$15,'Valuation Logic'!$N$14,'Valuation Logic'!$M$14))/1000000),IF(AND($C$4&lt;&gt;"Angel/Pre-Seed",$C$4&lt;&gt;"Seed",Q$21&gt;='Valuation Logic'!$D$16,Q$21&lt;'Valuation Logic'!$E$16),MAX(IF(AND('Valuation Logic'!$D$16&lt;=Q$21,Q$21&lt;='Valuation Logic'!$E$16),IF($P23&gt;='Valuation Logic'!$F$16,'Valuation Logic'!$L$16,IF($P23&lt;='Valuation Logic'!$G$16,'Valuation Logic'!$N$16,'Valuation Logic'!$M$16)),0)*Q$21/1000000,('Valuation Logic'!$E$15-1)*IF($P23&gt;='Valuation Logic'!$F$16,'Valuation Logic'!$L$15,IF($P23&lt;='Valuation Logic'!$G$16,'Valuation Logic'!$N$15,'Valuation Logic'!$M$15))/1000000),IF(AND($C$4&lt;&gt;"Angel/Pre-Seed",$C$4&lt;&gt;"Seed",Q$21&gt;='Valuation Logic'!$D$17,Q$21&lt;'Valuation Logic'!$E$17),MAX(IF(AND('Valuation Logic'!$D$17&lt;=Q$21,Q$21&lt;='Valuation Logic'!$E$17),IF($P23&gt;='Valuation Logic'!$F$17,'Valuation Logic'!$L$17,IF($P23&lt;='Valuation Logic'!$G$17,'Valuation Logic'!$N$17,'Valuation Logic'!$M$17)),0)*Q$21/1000000,('Valuation Logic'!$E$16-1)*IF($P23&gt;='Valuation Logic'!$F$17,'Valuation Logic'!$L$16,IF($P23&lt;='Valuation Logic'!$G$17,'Valuation Logic'!$N$16,'Valuation Logic'!$M$16))/1000000),IF(AND($C$4&lt;&gt;"Angel/Pre-Seed",$C$4&lt;&gt;"Seed",Q$21&gt;='Valuation Logic'!$D$18,Q$21&lt;'Valuation Logic'!$E$18),MAX(IF(AND('Valuation Logic'!$D$18&lt;=Q$21,Q$21&lt;='Valuation Logic'!$E$18),IF($P23&gt;='Valuation Logic'!$F$18,'Valuation Logic'!$L$18,IF($P23&lt;='Valuation Logic'!$G$18,'Valuation Logic'!$N$18,'Valuation Logic'!$M$18)),0)*Q$21/1000000,('Valuation Logic'!$E$17-1)*IF($P23&gt;='Valuation Logic'!$F$18,'Valuation Logic'!$L$17,IF($P23&lt;='Valuation Logic'!$G$18,'Valuation Logic'!$N$17,'Valuation Logic'!$M$17))/1000000),IF(AND($C$4&lt;&gt;"Angel/Pre-Seed",$C$4&lt;&gt;"Seed",Q$21&gt;='Valuation Logic'!$D$19),MAX(IF('Valuation Logic'!$D$19&lt;=Q$21,IF($P23&gt;='Valuation Logic'!$F$19,'Valuation Logic'!$L$19,IF($P23&lt;='Valuation Logic'!$G$19,'Valuation Logic'!$N$19,'Valuation Logic'!$M$19)),0)*Q$21/1000000,('Valuation Logic'!$E$18-1)*IF($P23&gt;='Valuation Logic'!$F$19,'Valuation Logic'!$L$18,IF($P23&lt;='Valuation Logic'!$G$19,'Valuation Logic'!$N$18,'Valuation Logic'!$M$18))/1000000),0))))))))))))))))))</f>
        <v>45</v>
      </c>
      <c r="R23" s="36">
        <f ca="1">+IF(AND($C$4="Angel/Pre-Seed",R$21&lt;'Valuation Logic'!$E$5),'Valuation Logic'!$G$5,IF(AND($C$4="Angel/Pre-Seed",R$21&gt;='Valuation Logic'!$D$7),'Valuation Logic'!$G$7,IF($C$4="Angel/Pre-Seed",'Valuation Logic'!$G$6,IF(AND($C$4="Seed",R$21&gt;='Valuation Logic'!$K$7,R$21&lt;'Valuation Logic'!$L$7),'Valuation Logic'!$N$7,IF(AND($C$4="Seed",R$21&gt;='Valuation Logic'!$K$8,$P23&gt;='Valuation Logic'!$F$15),'Valuation Logic'!$L$15*R$21/1000000,IF(AND($C$4="Seed",R$21&gt;='Valuation Logic'!$K$8,$P23&lt;'Valuation Logic'!$G$15),'Valuation Logic'!$N$15*R$21/1000000,IF(AND($C$4="Seed",R$21&gt;='Valuation Logic'!$K$8),'Valuation Logic'!$M$15*R$21/1000000,IF(AND($C$4="Seed",R$21&lt;'Valuation Logic'!$L$5,R$21&gt;='Valuation Logic'!$K$5),'Valuation Logic'!$N$5,IF(AND($C$4="Seed",R$21&gt;='Valuation Logic'!$K$6,R$21&lt;'Valuation Logic'!$L$6),'Valuation Logic'!$N$6,IF(AND($C$4="Seed",R$21&lt;'Valuation Logic'!$E$5),'Valuation Logic'!$G$5,IF(AND($C$4="Seed",R$21&gt;='Valuation Logic'!$D$7),'Valuation Logic'!$G$7,IF($C$4="Seed",'Valuation Logic'!$G$6,IF(AND(Calculator!$C$4&lt;&gt;"Angel/Pre-Seed",Calculator!$C$4&lt;&gt;"Seed",R$21&lt;'Valuation Logic'!$E$14,R$21&gt;='Valuation Logic'!$D$14),IF($P23&gt;='Valuation Logic'!$F$14,'Valuation Logic'!$L$14,IF($P23&lt;'Valuation Logic'!$G$14,'Valuation Logic'!$N$14,'Valuation Logic'!$M$14))*R$21/1000000,IF(AND($C$4&lt;&gt;"Angel/Pre-Seed",$C$4&lt;&gt;"Seed",R$21&gt;='Valuation Logic'!$D$15,R$21&lt;'Valuation Logic'!$E$15),MAX(IF(AND('Valuation Logic'!$D$15&lt;=R$21,R$21&lt;='Valuation Logic'!$E$15),IF($P23&gt;='Valuation Logic'!$F$15,'Valuation Logic'!$L$15,IF($P23&lt;='Valuation Logic'!$G$15,'Valuation Logic'!$N$15,'Valuation Logic'!$M$15)),0)*R$21/1000000,('Valuation Logic'!$E$14-1)*IF($P23&gt;='Valuation Logic'!$F$15,'Valuation Logic'!$L$14,IF($P23&lt;='Valuation Logic'!$G$15,'Valuation Logic'!$N$14,'Valuation Logic'!$M$14))/1000000),IF(AND($C$4&lt;&gt;"Angel/Pre-Seed",$C$4&lt;&gt;"Seed",R$21&gt;='Valuation Logic'!$D$16,R$21&lt;'Valuation Logic'!$E$16),MAX(IF(AND('Valuation Logic'!$D$16&lt;=R$21,R$21&lt;='Valuation Logic'!$E$16),IF($P23&gt;='Valuation Logic'!$F$16,'Valuation Logic'!$L$16,IF($P23&lt;='Valuation Logic'!$G$16,'Valuation Logic'!$N$16,'Valuation Logic'!$M$16)),0)*R$21/1000000,('Valuation Logic'!$E$15-1)*IF($P23&gt;='Valuation Logic'!$F$16,'Valuation Logic'!$L$15,IF($P23&lt;='Valuation Logic'!$G$16,'Valuation Logic'!$N$15,'Valuation Logic'!$M$15))/1000000),IF(AND($C$4&lt;&gt;"Angel/Pre-Seed",$C$4&lt;&gt;"Seed",R$21&gt;='Valuation Logic'!$D$17,R$21&lt;'Valuation Logic'!$E$17),MAX(IF(AND('Valuation Logic'!$D$17&lt;=R$21,R$21&lt;='Valuation Logic'!$E$17),IF($P23&gt;='Valuation Logic'!$F$17,'Valuation Logic'!$L$17,IF($P23&lt;='Valuation Logic'!$G$17,'Valuation Logic'!$N$17,'Valuation Logic'!$M$17)),0)*R$21/1000000,('Valuation Logic'!$E$16-1)*IF($P23&gt;='Valuation Logic'!$F$17,'Valuation Logic'!$L$16,IF($P23&lt;='Valuation Logic'!$G$17,'Valuation Logic'!$N$16,'Valuation Logic'!$M$16))/1000000),IF(AND($C$4&lt;&gt;"Angel/Pre-Seed",$C$4&lt;&gt;"Seed",R$21&gt;='Valuation Logic'!$D$18,R$21&lt;'Valuation Logic'!$E$18),MAX(IF(AND('Valuation Logic'!$D$18&lt;=R$21,R$21&lt;='Valuation Logic'!$E$18),IF($P23&gt;='Valuation Logic'!$F$18,'Valuation Logic'!$L$18,IF($P23&lt;='Valuation Logic'!$G$18,'Valuation Logic'!$N$18,'Valuation Logic'!$M$18)),0)*R$21/1000000,('Valuation Logic'!$E$17-1)*IF($P23&gt;='Valuation Logic'!$F$18,'Valuation Logic'!$L$17,IF($P23&lt;='Valuation Logic'!$G$18,'Valuation Logic'!$N$17,'Valuation Logic'!$M$17))/1000000),IF(AND($C$4&lt;&gt;"Angel/Pre-Seed",$C$4&lt;&gt;"Seed",R$21&gt;='Valuation Logic'!$D$19),MAX(IF('Valuation Logic'!$D$19&lt;=R$21,IF($P23&gt;='Valuation Logic'!$F$19,'Valuation Logic'!$L$19,IF($P23&lt;='Valuation Logic'!$G$19,'Valuation Logic'!$N$19,'Valuation Logic'!$M$19)),0)*R$21/1000000,('Valuation Logic'!$E$18-1)*IF($P23&gt;='Valuation Logic'!$F$19,'Valuation Logic'!$L$18,IF($P23&lt;='Valuation Logic'!$G$19,'Valuation Logic'!$N$18,'Valuation Logic'!$M$18))/1000000),0))))))))))))))))))</f>
        <v>56.25</v>
      </c>
      <c r="S23" s="36">
        <f ca="1">+IF(AND($C$4="Angel/Pre-Seed",S$21&lt;'Valuation Logic'!$E$5),'Valuation Logic'!$G$5,IF(AND($C$4="Angel/Pre-Seed",S$21&gt;='Valuation Logic'!$D$7),'Valuation Logic'!$G$7,IF($C$4="Angel/Pre-Seed",'Valuation Logic'!$G$6,IF(AND($C$4="Seed",S$21&gt;='Valuation Logic'!$K$7,S$21&lt;'Valuation Logic'!$L$7),'Valuation Logic'!$N$7,IF(AND($C$4="Seed",S$21&gt;='Valuation Logic'!$K$8,$P23&gt;='Valuation Logic'!$F$15),'Valuation Logic'!$L$15*S$21/1000000,IF(AND($C$4="Seed",S$21&gt;='Valuation Logic'!$K$8,$P23&lt;'Valuation Logic'!$G$15),'Valuation Logic'!$N$15*S$21/1000000,IF(AND($C$4="Seed",S$21&gt;='Valuation Logic'!$K$8),'Valuation Logic'!$M$15*S$21/1000000,IF(AND($C$4="Seed",S$21&lt;'Valuation Logic'!$L$5,S$21&gt;='Valuation Logic'!$K$5),'Valuation Logic'!$N$5,IF(AND($C$4="Seed",S$21&gt;='Valuation Logic'!$K$6,S$21&lt;'Valuation Logic'!$L$6),'Valuation Logic'!$N$6,IF(AND($C$4="Seed",S$21&lt;'Valuation Logic'!$E$5),'Valuation Logic'!$G$5,IF(AND($C$4="Seed",S$21&gt;='Valuation Logic'!$D$7),'Valuation Logic'!$G$7,IF($C$4="Seed",'Valuation Logic'!$G$6,IF(AND(Calculator!$C$4&lt;&gt;"Angel/Pre-Seed",Calculator!$C$4&lt;&gt;"Seed",S$21&lt;'Valuation Logic'!$E$14,S$21&gt;='Valuation Logic'!$D$14),IF($P23&gt;='Valuation Logic'!$F$14,'Valuation Logic'!$L$14,IF($P23&lt;'Valuation Logic'!$G$14,'Valuation Logic'!$N$14,'Valuation Logic'!$M$14))*S$21/1000000,IF(AND($C$4&lt;&gt;"Angel/Pre-Seed",$C$4&lt;&gt;"Seed",S$21&gt;='Valuation Logic'!$D$15,S$21&lt;'Valuation Logic'!$E$15),MAX(IF(AND('Valuation Logic'!$D$15&lt;=S$21,S$21&lt;='Valuation Logic'!$E$15),IF($P23&gt;='Valuation Logic'!$F$15,'Valuation Logic'!$L$15,IF($P23&lt;='Valuation Logic'!$G$15,'Valuation Logic'!$N$15,'Valuation Logic'!$M$15)),0)*S$21/1000000,('Valuation Logic'!$E$14-1)*IF($P23&gt;='Valuation Logic'!$F$15,'Valuation Logic'!$L$14,IF($P23&lt;='Valuation Logic'!$G$15,'Valuation Logic'!$N$14,'Valuation Logic'!$M$14))/1000000),IF(AND($C$4&lt;&gt;"Angel/Pre-Seed",$C$4&lt;&gt;"Seed",S$21&gt;='Valuation Logic'!$D$16,S$21&lt;'Valuation Logic'!$E$16),MAX(IF(AND('Valuation Logic'!$D$16&lt;=S$21,S$21&lt;='Valuation Logic'!$E$16),IF($P23&gt;='Valuation Logic'!$F$16,'Valuation Logic'!$L$16,IF($P23&lt;='Valuation Logic'!$G$16,'Valuation Logic'!$N$16,'Valuation Logic'!$M$16)),0)*S$21/1000000,('Valuation Logic'!$E$15-1)*IF($P23&gt;='Valuation Logic'!$F$16,'Valuation Logic'!$L$15,IF($P23&lt;='Valuation Logic'!$G$16,'Valuation Logic'!$N$15,'Valuation Logic'!$M$15))/1000000),IF(AND($C$4&lt;&gt;"Angel/Pre-Seed",$C$4&lt;&gt;"Seed",S$21&gt;='Valuation Logic'!$D$17,S$21&lt;'Valuation Logic'!$E$17),MAX(IF(AND('Valuation Logic'!$D$17&lt;=S$21,S$21&lt;='Valuation Logic'!$E$17),IF($P23&gt;='Valuation Logic'!$F$17,'Valuation Logic'!$L$17,IF($P23&lt;='Valuation Logic'!$G$17,'Valuation Logic'!$N$17,'Valuation Logic'!$M$17)),0)*S$21/1000000,('Valuation Logic'!$E$16-1)*IF($P23&gt;='Valuation Logic'!$F$17,'Valuation Logic'!$L$16,IF($P23&lt;='Valuation Logic'!$G$17,'Valuation Logic'!$N$16,'Valuation Logic'!$M$16))/1000000),IF(AND($C$4&lt;&gt;"Angel/Pre-Seed",$C$4&lt;&gt;"Seed",S$21&gt;='Valuation Logic'!$D$18,S$21&lt;'Valuation Logic'!$E$18),MAX(IF(AND('Valuation Logic'!$D$18&lt;=S$21,S$21&lt;='Valuation Logic'!$E$18),IF($P23&gt;='Valuation Logic'!$F$18,'Valuation Logic'!$L$18,IF($P23&lt;='Valuation Logic'!$G$18,'Valuation Logic'!$N$18,'Valuation Logic'!$M$18)),0)*S$21/1000000,('Valuation Logic'!$E$17-1)*IF($P23&gt;='Valuation Logic'!$F$18,'Valuation Logic'!$L$17,IF($P23&lt;='Valuation Logic'!$G$18,'Valuation Logic'!$N$17,'Valuation Logic'!$M$17))/1000000),IF(AND($C$4&lt;&gt;"Angel/Pre-Seed",$C$4&lt;&gt;"Seed",S$21&gt;='Valuation Logic'!$D$19),MAX(IF('Valuation Logic'!$D$19&lt;=S$21,IF($P23&gt;='Valuation Logic'!$F$19,'Valuation Logic'!$L$19,IF($P23&lt;='Valuation Logic'!$G$19,'Valuation Logic'!$N$19,'Valuation Logic'!$M$19)),0)*S$21/1000000,('Valuation Logic'!$E$18-1)*IF($P23&gt;='Valuation Logic'!$F$19,'Valuation Logic'!$L$18,IF($P23&lt;='Valuation Logic'!$G$19,'Valuation Logic'!$N$18,'Valuation Logic'!$M$18))/1000000),0))))))))))))))))))</f>
        <v>94.999990499999996</v>
      </c>
      <c r="T23" s="36">
        <f ca="1">+IF(AND($C$4="Angel/Pre-Seed",T$21&lt;'Valuation Logic'!$E$5),'Valuation Logic'!$G$5,IF(AND($C$4="Angel/Pre-Seed",T$21&gt;='Valuation Logic'!$D$7),'Valuation Logic'!$G$7,IF($C$4="Angel/Pre-Seed",'Valuation Logic'!$G$6,IF(AND($C$4="Seed",T$21&gt;='Valuation Logic'!$K$7,T$21&lt;'Valuation Logic'!$L$7),'Valuation Logic'!$N$7,IF(AND($C$4="Seed",T$21&gt;='Valuation Logic'!$K$8,$P23&gt;='Valuation Logic'!$F$15),'Valuation Logic'!$L$15*T$21/1000000,IF(AND($C$4="Seed",T$21&gt;='Valuation Logic'!$K$8,$P23&lt;'Valuation Logic'!$G$15),'Valuation Logic'!$N$15*T$21/1000000,IF(AND($C$4="Seed",T$21&gt;='Valuation Logic'!$K$8),'Valuation Logic'!$M$15*T$21/1000000,IF(AND($C$4="Seed",T$21&lt;'Valuation Logic'!$L$5,T$21&gt;='Valuation Logic'!$K$5),'Valuation Logic'!$N$5,IF(AND($C$4="Seed",T$21&gt;='Valuation Logic'!$K$6,T$21&lt;'Valuation Logic'!$L$6),'Valuation Logic'!$N$6,IF(AND($C$4="Seed",T$21&lt;'Valuation Logic'!$E$5),'Valuation Logic'!$G$5,IF(AND($C$4="Seed",T$21&gt;='Valuation Logic'!$D$7),'Valuation Logic'!$G$7,IF($C$4="Seed",'Valuation Logic'!$G$6,IF(AND(Calculator!$C$4&lt;&gt;"Angel/Pre-Seed",Calculator!$C$4&lt;&gt;"Seed",T$21&lt;'Valuation Logic'!$E$14,T$21&gt;='Valuation Logic'!$D$14),IF($P23&gt;='Valuation Logic'!$F$14,'Valuation Logic'!$L$14,IF($P23&lt;'Valuation Logic'!$G$14,'Valuation Logic'!$N$14,'Valuation Logic'!$M$14))*T$21/1000000,IF(AND($C$4&lt;&gt;"Angel/Pre-Seed",$C$4&lt;&gt;"Seed",T$21&gt;='Valuation Logic'!$D$15,T$21&lt;'Valuation Logic'!$E$15),MAX(IF(AND('Valuation Logic'!$D$15&lt;=T$21,T$21&lt;='Valuation Logic'!$E$15),IF($P23&gt;='Valuation Logic'!$F$15,'Valuation Logic'!$L$15,IF($P23&lt;='Valuation Logic'!$G$15,'Valuation Logic'!$N$15,'Valuation Logic'!$M$15)),0)*T$21/1000000,('Valuation Logic'!$E$14-1)*IF($P23&gt;='Valuation Logic'!$F$15,'Valuation Logic'!$L$14,IF($P23&lt;='Valuation Logic'!$G$15,'Valuation Logic'!$N$14,'Valuation Logic'!$M$14))/1000000),IF(AND($C$4&lt;&gt;"Angel/Pre-Seed",$C$4&lt;&gt;"Seed",T$21&gt;='Valuation Logic'!$D$16,T$21&lt;'Valuation Logic'!$E$16),MAX(IF(AND('Valuation Logic'!$D$16&lt;=T$21,T$21&lt;='Valuation Logic'!$E$16),IF($P23&gt;='Valuation Logic'!$F$16,'Valuation Logic'!$L$16,IF($P23&lt;='Valuation Logic'!$G$16,'Valuation Logic'!$N$16,'Valuation Logic'!$M$16)),0)*T$21/1000000,('Valuation Logic'!$E$15-1)*IF($P23&gt;='Valuation Logic'!$F$16,'Valuation Logic'!$L$15,IF($P23&lt;='Valuation Logic'!$G$16,'Valuation Logic'!$N$15,'Valuation Logic'!$M$15))/1000000),IF(AND($C$4&lt;&gt;"Angel/Pre-Seed",$C$4&lt;&gt;"Seed",T$21&gt;='Valuation Logic'!$D$17,T$21&lt;'Valuation Logic'!$E$17),MAX(IF(AND('Valuation Logic'!$D$17&lt;=T$21,T$21&lt;='Valuation Logic'!$E$17),IF($P23&gt;='Valuation Logic'!$F$17,'Valuation Logic'!$L$17,IF($P23&lt;='Valuation Logic'!$G$17,'Valuation Logic'!$N$17,'Valuation Logic'!$M$17)),0)*T$21/1000000,('Valuation Logic'!$E$16-1)*IF($P23&gt;='Valuation Logic'!$F$17,'Valuation Logic'!$L$16,IF($P23&lt;='Valuation Logic'!$G$17,'Valuation Logic'!$N$16,'Valuation Logic'!$M$16))/1000000),IF(AND($C$4&lt;&gt;"Angel/Pre-Seed",$C$4&lt;&gt;"Seed",T$21&gt;='Valuation Logic'!$D$18,T$21&lt;'Valuation Logic'!$E$18),MAX(IF(AND('Valuation Logic'!$D$18&lt;=T$21,T$21&lt;='Valuation Logic'!$E$18),IF($P23&gt;='Valuation Logic'!$F$18,'Valuation Logic'!$L$18,IF($P23&lt;='Valuation Logic'!$G$18,'Valuation Logic'!$N$18,'Valuation Logic'!$M$18)),0)*T$21/1000000,('Valuation Logic'!$E$17-1)*IF($P23&gt;='Valuation Logic'!$F$18,'Valuation Logic'!$L$17,IF($P23&lt;='Valuation Logic'!$G$18,'Valuation Logic'!$N$17,'Valuation Logic'!$M$17))/1000000),IF(AND($C$4&lt;&gt;"Angel/Pre-Seed",$C$4&lt;&gt;"Seed",T$21&gt;='Valuation Logic'!$D$19),MAX(IF('Valuation Logic'!$D$19&lt;=T$21,IF($P23&gt;='Valuation Logic'!$F$19,'Valuation Logic'!$L$19,IF($P23&lt;='Valuation Logic'!$G$19,'Valuation Logic'!$N$19,'Valuation Logic'!$M$19)),0)*T$21/1000000,('Valuation Logic'!$E$18-1)*IF($P23&gt;='Valuation Logic'!$F$19,'Valuation Logic'!$L$18,IF($P23&lt;='Valuation Logic'!$G$19,'Valuation Logic'!$N$18,'Valuation Logic'!$M$18))/1000000),0))))))))))))))))))</f>
        <v>94.999990499999996</v>
      </c>
      <c r="U23" s="36">
        <f ca="1">+IF(AND($C$4="Angel/Pre-Seed",U$21&lt;'Valuation Logic'!$E$5),'Valuation Logic'!$G$5,IF(AND($C$4="Angel/Pre-Seed",U$21&gt;='Valuation Logic'!$D$7),'Valuation Logic'!$G$7,IF($C$4="Angel/Pre-Seed",'Valuation Logic'!$G$6,IF(AND($C$4="Seed",U$21&gt;='Valuation Logic'!$K$7,U$21&lt;'Valuation Logic'!$L$7),'Valuation Logic'!$N$7,IF(AND($C$4="Seed",U$21&gt;='Valuation Logic'!$K$8,$P23&gt;='Valuation Logic'!$F$15),'Valuation Logic'!$L$15*U$21/1000000,IF(AND($C$4="Seed",U$21&gt;='Valuation Logic'!$K$8,$P23&lt;'Valuation Logic'!$G$15),'Valuation Logic'!$N$15*U$21/1000000,IF(AND($C$4="Seed",U$21&gt;='Valuation Logic'!$K$8),'Valuation Logic'!$M$15*U$21/1000000,IF(AND($C$4="Seed",U$21&lt;'Valuation Logic'!$L$5,U$21&gt;='Valuation Logic'!$K$5),'Valuation Logic'!$N$5,IF(AND($C$4="Seed",U$21&gt;='Valuation Logic'!$K$6,U$21&lt;'Valuation Logic'!$L$6),'Valuation Logic'!$N$6,IF(AND($C$4="Seed",U$21&lt;'Valuation Logic'!$E$5),'Valuation Logic'!$G$5,IF(AND($C$4="Seed",U$21&gt;='Valuation Logic'!$D$7),'Valuation Logic'!$G$7,IF($C$4="Seed",'Valuation Logic'!$G$6,IF(AND(Calculator!$C$4&lt;&gt;"Angel/Pre-Seed",Calculator!$C$4&lt;&gt;"Seed",U$21&lt;'Valuation Logic'!$E$14,U$21&gt;='Valuation Logic'!$D$14),IF($P23&gt;='Valuation Logic'!$F$14,'Valuation Logic'!$L$14,IF($P23&lt;'Valuation Logic'!$G$14,'Valuation Logic'!$N$14,'Valuation Logic'!$M$14))*U$21/1000000,IF(AND($C$4&lt;&gt;"Angel/Pre-Seed",$C$4&lt;&gt;"Seed",U$21&gt;='Valuation Logic'!$D$15,U$21&lt;'Valuation Logic'!$E$15),MAX(IF(AND('Valuation Logic'!$D$15&lt;=U$21,U$21&lt;='Valuation Logic'!$E$15),IF($P23&gt;='Valuation Logic'!$F$15,'Valuation Logic'!$L$15,IF($P23&lt;='Valuation Logic'!$G$15,'Valuation Logic'!$N$15,'Valuation Logic'!$M$15)),0)*U$21/1000000,('Valuation Logic'!$E$14-1)*IF($P23&gt;='Valuation Logic'!$F$15,'Valuation Logic'!$L$14,IF($P23&lt;='Valuation Logic'!$G$15,'Valuation Logic'!$N$14,'Valuation Logic'!$M$14))/1000000),IF(AND($C$4&lt;&gt;"Angel/Pre-Seed",$C$4&lt;&gt;"Seed",U$21&gt;='Valuation Logic'!$D$16,U$21&lt;'Valuation Logic'!$E$16),MAX(IF(AND('Valuation Logic'!$D$16&lt;=U$21,U$21&lt;='Valuation Logic'!$E$16),IF($P23&gt;='Valuation Logic'!$F$16,'Valuation Logic'!$L$16,IF($P23&lt;='Valuation Logic'!$G$16,'Valuation Logic'!$N$16,'Valuation Logic'!$M$16)),0)*U$21/1000000,('Valuation Logic'!$E$15-1)*IF($P23&gt;='Valuation Logic'!$F$16,'Valuation Logic'!$L$15,IF($P23&lt;='Valuation Logic'!$G$16,'Valuation Logic'!$N$15,'Valuation Logic'!$M$15))/1000000),IF(AND($C$4&lt;&gt;"Angel/Pre-Seed",$C$4&lt;&gt;"Seed",U$21&gt;='Valuation Logic'!$D$17,U$21&lt;'Valuation Logic'!$E$17),MAX(IF(AND('Valuation Logic'!$D$17&lt;=U$21,U$21&lt;='Valuation Logic'!$E$17),IF($P23&gt;='Valuation Logic'!$F$17,'Valuation Logic'!$L$17,IF($P23&lt;='Valuation Logic'!$G$17,'Valuation Logic'!$N$17,'Valuation Logic'!$M$17)),0)*U$21/1000000,('Valuation Logic'!$E$16-1)*IF($P23&gt;='Valuation Logic'!$F$17,'Valuation Logic'!$L$16,IF($P23&lt;='Valuation Logic'!$G$17,'Valuation Logic'!$N$16,'Valuation Logic'!$M$16))/1000000),IF(AND($C$4&lt;&gt;"Angel/Pre-Seed",$C$4&lt;&gt;"Seed",U$21&gt;='Valuation Logic'!$D$18,U$21&lt;'Valuation Logic'!$E$18),MAX(IF(AND('Valuation Logic'!$D$18&lt;=U$21,U$21&lt;='Valuation Logic'!$E$18),IF($P23&gt;='Valuation Logic'!$F$18,'Valuation Logic'!$L$18,IF($P23&lt;='Valuation Logic'!$G$18,'Valuation Logic'!$N$18,'Valuation Logic'!$M$18)),0)*U$21/1000000,('Valuation Logic'!$E$17-1)*IF($P23&gt;='Valuation Logic'!$F$18,'Valuation Logic'!$L$17,IF($P23&lt;='Valuation Logic'!$G$18,'Valuation Logic'!$N$17,'Valuation Logic'!$M$17))/1000000),IF(AND($C$4&lt;&gt;"Angel/Pre-Seed",$C$4&lt;&gt;"Seed",U$21&gt;='Valuation Logic'!$D$19),MAX(IF('Valuation Logic'!$D$19&lt;=U$21,IF($P23&gt;='Valuation Logic'!$F$19,'Valuation Logic'!$L$19,IF($P23&lt;='Valuation Logic'!$G$19,'Valuation Logic'!$N$19,'Valuation Logic'!$M$19)),0)*U$21/1000000,('Valuation Logic'!$E$18-1)*IF($P23&gt;='Valuation Logic'!$F$19,'Valuation Logic'!$L$18,IF($P23&lt;='Valuation Logic'!$G$19,'Valuation Logic'!$N$18,'Valuation Logic'!$M$18))/1000000),0))))))))))))))))))</f>
        <v>105</v>
      </c>
    </row>
    <row r="24" spans="1:21" ht="15.75" customHeight="1" x14ac:dyDescent="0.2">
      <c r="A24" s="11" t="s">
        <v>33</v>
      </c>
      <c r="C24" s="38" t="s">
        <v>69</v>
      </c>
      <c r="E24" s="77"/>
      <c r="F24" s="39" t="s">
        <v>28</v>
      </c>
      <c r="G24" s="35">
        <f ca="1">+$C$13</f>
        <v>0.91549828976960979</v>
      </c>
      <c r="H24" s="36">
        <f ca="1">+IF(AND($C$4="Angel/Pre-Seed",H$21&lt;'Valuation Logic'!$E$5),'Valuation Logic'!$F$5,IF(AND($C$4="Angel/Pre-Seed",H$21&gt;='Valuation Logic'!$D$7),'Valuation Logic'!$F$7,IF($C$4="Angel/Pre-Seed",'Valuation Logic'!$F$6,IF(AND($C$4="Seed",H$21&gt;='Valuation Logic'!$K$7,H$21&lt;'Valuation Logic'!$L$7),'Valuation Logic'!$M$7,IF(AND($C$4="Seed",H$21&gt;='Valuation Logic'!$K$8,$G24&gt;='Valuation Logic'!$F$15),'Valuation Logic'!$I$15*H$21/1000000,IF(AND($C$4="Seed",H$21&gt;='Valuation Logic'!$K$8,$G24&lt;'Valuation Logic'!$G$15),'Valuation Logic'!$K$15*H$21/1000000,IF(AND($C$4="Seed",H$21&gt;='Valuation Logic'!$K$8),'Valuation Logic'!$J$15*H$21/1000000,IF(AND($C$4="Seed",H$21&lt;'Valuation Logic'!$L$5,H$21&gt;='Valuation Logic'!$K$5),'Valuation Logic'!$M$5,IF(AND($C$4="Seed",H$21&gt;='Valuation Logic'!$K$6,H$21&lt;'Valuation Logic'!$L$6),'Valuation Logic'!$M$6,IF(AND($C$4="Seed",H$21&lt;'Valuation Logic'!$E$5),'Valuation Logic'!$F$5,IF(AND($C$4="Seed",H$21&gt;='Valuation Logic'!$D$7),'Valuation Logic'!$F$7,IF($C$4="Seed",'Valuation Logic'!$F$6,IF(AND($C$4&lt;&gt;"Angel/Pre-Seed",$C$4&lt;&gt;"Seed",H$21&lt;'Valuation Logic'!$E$14,H$21&gt;='Valuation Logic'!$D$14),IF($G24&gt;='Valuation Logic'!$F$14,'Valuation Logic'!$I$14,IF($G24&lt;'Valuation Logic'!$G$14,'Valuation Logic'!$K$14,'Valuation Logic'!$J$14))*H$21/1000000,IF(AND(Calculator!$C$4&lt;&gt;"Angel/Pre-Seed",$C$4&lt;&gt;"Seed",H$21&lt;'Valuation Logic'!$E$14,H$21&gt;='Valuation Logic'!$D$14),IF($G24&gt;='Valuation Logic'!$F$14,'Valuation Logic'!$I$14,IF($G24&lt;'Valuation Logic'!$G$14,'Valuation Logic'!$K$14,'Valuation Logic'!$J$14))*H$21/1000000,IF(AND($C$4&lt;&gt;"Angel/Pre-Seed",$C$4&lt;&gt;"Seed",H$21&gt;='Valuation Logic'!$D$15,H$21&lt;'Valuation Logic'!$E$15),MAX(IF(AND('Valuation Logic'!$D$15&lt;=H$21,H$21&lt;='Valuation Logic'!$E$15),IF($G24&gt;='Valuation Logic'!$F$15,'Valuation Logic'!$I$15,IF($G24&lt;='Valuation Logic'!$G$15,'Valuation Logic'!$K$15,'Valuation Logic'!$J$15)),0)*H$21/1000000,('Valuation Logic'!$E$14-1)*IF($G24&gt;='Valuation Logic'!$F$15,'Valuation Logic'!$I$14,IF($G24&lt;='Valuation Logic'!$G$15,'Valuation Logic'!$K$14,'Valuation Logic'!$J$14))/1000000),IF(AND($C$4&lt;&gt;"Angel/Pre-Seed",$C$4&lt;&gt;"Seed",H$21&gt;='Valuation Logic'!$D$16,H$21&lt;'Valuation Logic'!$E$16),MAX(IF(AND('Valuation Logic'!$D$16&lt;=H$21,H$21&lt;='Valuation Logic'!$E$16),IF($G24&gt;='Valuation Logic'!$F$16,'Valuation Logic'!$I$16,IF($G24&lt;='Valuation Logic'!$G$16,'Valuation Logic'!$K$16,'Valuation Logic'!$J$16)),0)*H$21/1000000,('Valuation Logic'!$E$15-1)*IF($G24&gt;='Valuation Logic'!$F$16,'Valuation Logic'!$I$15,IF($G24&lt;='Valuation Logic'!$G$16,'Valuation Logic'!$K$15,'Valuation Logic'!$J$15))/1000000),IF(AND($C$4&lt;&gt;"Angel/Pre-Seed",$C$4&lt;&gt;"Seed",H$21&gt;='Valuation Logic'!$D$17,H$21&lt;'Valuation Logic'!$E$17),MAX(IF(AND('Valuation Logic'!$D$17&lt;=H$21,H$21&lt;='Valuation Logic'!$E$17),IF($G24&gt;='Valuation Logic'!$F$17,'Valuation Logic'!$I$17,IF($G24&lt;='Valuation Logic'!$G$17,'Valuation Logic'!$K$17,'Valuation Logic'!$J$17)),0)*H$21/1000000,('Valuation Logic'!$E$16-1)*IF($G24&gt;='Valuation Logic'!$F$17,'Valuation Logic'!$I$16,IF($G24&lt;='Valuation Logic'!$G$17,'Valuation Logic'!$K$16,'Valuation Logic'!$J$16))/1000000),IF(AND($C$4&lt;&gt;"Angel/Pre-Seed",$C$4&lt;&gt;"Seed",H$21&gt;='Valuation Logic'!$D$18,H$21&lt;'Valuation Logic'!$E$18),MAX(IF(AND('Valuation Logic'!$D$18&lt;=H$21,H$21&lt;='Valuation Logic'!$E$18),IF($G24&gt;='Valuation Logic'!$F$18,'Valuation Logic'!$I$18,IF($G24&lt;='Valuation Logic'!$G$18,'Valuation Logic'!$K$18,'Valuation Logic'!$J$18)),0)*H$21/1000000,('Valuation Logic'!$E$17-1)*IF($G24&gt;='Valuation Logic'!$F$18,'Valuation Logic'!$I$17,IF($G24&lt;='Valuation Logic'!$G$18,'Valuation Logic'!$K$17,'Valuation Logic'!$J$17))/1000000),IF(AND($C$4&lt;&gt;"Angel/Pre-Seed",$C$4&lt;&gt;"Seed",H$21&gt;='Valuation Logic'!$D$19),MAX(IF('Valuation Logic'!$D$19&lt;=H$21,IF($G24&gt;='Valuation Logic'!$F$19,'Valuation Logic'!$I$19,IF($G24&lt;='Valuation Logic'!$G$19,'Valuation Logic'!$K$19,'Valuation Logic'!$J$19)),0)*H$21/1000000,('Valuation Logic'!$E$18-1)*IF($G24&gt;='Valuation Logic'!$F$19,'Valuation Logic'!$I$18,IF($G24&lt;='Valuation Logic'!$G$19,'Valuation Logic'!$K$18,'Valuation Logic'!$J$18))/1000000),0)))))))))))))))))))</f>
        <v>142.5</v>
      </c>
      <c r="I24" s="36">
        <f ca="1">+IF(AND($C$4="Angel/Pre-Seed",I$21&lt;'Valuation Logic'!$E$5),'Valuation Logic'!$F$5,IF(AND($C$4="Angel/Pre-Seed",I$21&gt;='Valuation Logic'!$D$7),'Valuation Logic'!$F$7,IF($C$4="Angel/Pre-Seed",'Valuation Logic'!$F$6,IF(AND($C$4="Seed",I$21&gt;='Valuation Logic'!$K$7,I$21&lt;'Valuation Logic'!$L$7),'Valuation Logic'!$M$7,IF(AND($C$4="Seed",I$21&gt;='Valuation Logic'!$K$8,$G24&gt;='Valuation Logic'!$F$15),'Valuation Logic'!$I$15*I$21/1000000,IF(AND($C$4="Seed",I$21&gt;='Valuation Logic'!$K$8,$G24&lt;'Valuation Logic'!$G$15),'Valuation Logic'!$K$15*I$21/1000000,IF(AND($C$4="Seed",I$21&gt;='Valuation Logic'!$K$8),'Valuation Logic'!$J$15*I$21/1000000,IF(AND($C$4="Seed",I$21&lt;'Valuation Logic'!$L$5,I$21&gt;='Valuation Logic'!$K$5),'Valuation Logic'!$M$5,IF(AND($C$4="Seed",I$21&gt;='Valuation Logic'!$K$6,I$21&lt;'Valuation Logic'!$L$6),'Valuation Logic'!$M$6,IF(AND($C$4="Seed",I$21&lt;'Valuation Logic'!$E$5),'Valuation Logic'!$F$5,IF(AND($C$4="Seed",I$21&gt;='Valuation Logic'!$D$7),'Valuation Logic'!$F$7,IF($C$4="Seed",'Valuation Logic'!$F$6,IF(AND($C$4&lt;&gt;"Angel/Pre-Seed",$C$4&lt;&gt;"Seed",I$21&lt;'Valuation Logic'!$E$14,I$21&gt;='Valuation Logic'!$D$14),IF($G24&gt;='Valuation Logic'!$F$14,'Valuation Logic'!$I$14,IF($G24&lt;'Valuation Logic'!$G$14,'Valuation Logic'!$K$14,'Valuation Logic'!$J$14))*I$21/1000000,IF(AND(Calculator!$C$4&lt;&gt;"Angel/Pre-Seed",$C$4&lt;&gt;"Seed",I$21&lt;'Valuation Logic'!$E$14,I$21&gt;='Valuation Logic'!$D$14),IF($G24&gt;='Valuation Logic'!$F$14,'Valuation Logic'!$I$14,IF($G24&lt;'Valuation Logic'!$G$14,'Valuation Logic'!$K$14,'Valuation Logic'!$J$14))*I$21/1000000,IF(AND($C$4&lt;&gt;"Angel/Pre-Seed",$C$4&lt;&gt;"Seed",I$21&gt;='Valuation Logic'!$D$15,I$21&lt;'Valuation Logic'!$E$15),MAX(IF(AND('Valuation Logic'!$D$15&lt;=I$21,I$21&lt;='Valuation Logic'!$E$15),IF($G24&gt;='Valuation Logic'!$F$15,'Valuation Logic'!$I$15,IF($G24&lt;='Valuation Logic'!$G$15,'Valuation Logic'!$K$15,'Valuation Logic'!$J$15)),0)*I$21/1000000,('Valuation Logic'!$E$14-1)*IF($G24&gt;='Valuation Logic'!$F$15,'Valuation Logic'!$I$14,IF($G24&lt;='Valuation Logic'!$G$15,'Valuation Logic'!$K$14,'Valuation Logic'!$J$14))/1000000),IF(AND($C$4&lt;&gt;"Angel/Pre-Seed",$C$4&lt;&gt;"Seed",I$21&gt;='Valuation Logic'!$D$16,I$21&lt;'Valuation Logic'!$E$16),MAX(IF(AND('Valuation Logic'!$D$16&lt;=I$21,I$21&lt;='Valuation Logic'!$E$16),IF($G24&gt;='Valuation Logic'!$F$16,'Valuation Logic'!$I$16,IF($G24&lt;='Valuation Logic'!$G$16,'Valuation Logic'!$K$16,'Valuation Logic'!$J$16)),0)*I$21/1000000,('Valuation Logic'!$E$15-1)*IF($G24&gt;='Valuation Logic'!$F$16,'Valuation Logic'!$I$15,IF($G24&lt;='Valuation Logic'!$G$16,'Valuation Logic'!$K$15,'Valuation Logic'!$J$15))/1000000),IF(AND($C$4&lt;&gt;"Angel/Pre-Seed",$C$4&lt;&gt;"Seed",I$21&gt;='Valuation Logic'!$D$17,I$21&lt;'Valuation Logic'!$E$17),MAX(IF(AND('Valuation Logic'!$D$17&lt;=I$21,I$21&lt;='Valuation Logic'!$E$17),IF($G24&gt;='Valuation Logic'!$F$17,'Valuation Logic'!$I$17,IF($G24&lt;='Valuation Logic'!$G$17,'Valuation Logic'!$K$17,'Valuation Logic'!$J$17)),0)*I$21/1000000,('Valuation Logic'!$E$16-1)*IF($G24&gt;='Valuation Logic'!$F$17,'Valuation Logic'!$I$16,IF($G24&lt;='Valuation Logic'!$G$17,'Valuation Logic'!$K$16,'Valuation Logic'!$J$16))/1000000),IF(AND($C$4&lt;&gt;"Angel/Pre-Seed",$C$4&lt;&gt;"Seed",I$21&gt;='Valuation Logic'!$D$18,I$21&lt;'Valuation Logic'!$E$18),MAX(IF(AND('Valuation Logic'!$D$18&lt;=I$21,I$21&lt;='Valuation Logic'!$E$18),IF($G24&gt;='Valuation Logic'!$F$18,'Valuation Logic'!$I$18,IF($G24&lt;='Valuation Logic'!$G$18,'Valuation Logic'!$K$18,'Valuation Logic'!$J$18)),0)*I$21/1000000,('Valuation Logic'!$E$17-1)*IF($G24&gt;='Valuation Logic'!$F$18,'Valuation Logic'!$I$17,IF($G24&lt;='Valuation Logic'!$G$18,'Valuation Logic'!$K$17,'Valuation Logic'!$J$17))/1000000),IF(AND($C$4&lt;&gt;"Angel/Pre-Seed",$C$4&lt;&gt;"Seed",I$21&gt;='Valuation Logic'!$D$19),MAX(IF('Valuation Logic'!$D$19&lt;=I$21,IF($G24&gt;='Valuation Logic'!$F$19,'Valuation Logic'!$I$19,IF($G24&lt;='Valuation Logic'!$G$19,'Valuation Logic'!$K$19,'Valuation Logic'!$J$19)),0)*I$21/1000000,('Valuation Logic'!$E$18-1)*IF($G24&gt;='Valuation Logic'!$F$19,'Valuation Logic'!$I$18,IF($G24&lt;='Valuation Logic'!$G$19,'Valuation Logic'!$K$18,'Valuation Logic'!$J$18))/1000000),0)))))))))))))))))))</f>
        <v>178.125</v>
      </c>
      <c r="J24" s="36">
        <f ca="1">+IF(AND($C$4="Angel/Pre-Seed",J$21&lt;'Valuation Logic'!$E$5),'Valuation Logic'!$F$5,IF(AND($C$4="Angel/Pre-Seed",J$21&gt;='Valuation Logic'!$D$7),'Valuation Logic'!$F$7,IF($C$4="Angel/Pre-Seed",'Valuation Logic'!$F$6,IF(AND($C$4="Seed",J$21&gt;='Valuation Logic'!$K$7,J$21&lt;'Valuation Logic'!$L$7),'Valuation Logic'!$M$7,IF(AND($C$4="Seed",J$21&gt;='Valuation Logic'!$K$8,$G24&gt;='Valuation Logic'!$F$15),'Valuation Logic'!$I$15*J$21/1000000,IF(AND($C$4="Seed",J$21&gt;='Valuation Logic'!$K$8,$G24&lt;'Valuation Logic'!$G$15),'Valuation Logic'!$K$15*J$21/1000000,IF(AND($C$4="Seed",J$21&gt;='Valuation Logic'!$K$8),'Valuation Logic'!$J$15*J$21/1000000,IF(AND($C$4="Seed",J$21&lt;'Valuation Logic'!$L$5,J$21&gt;='Valuation Logic'!$K$5),'Valuation Logic'!$M$5,IF(AND($C$4="Seed",J$21&gt;='Valuation Logic'!$K$6,J$21&lt;'Valuation Logic'!$L$6),'Valuation Logic'!$M$6,IF(AND($C$4="Seed",J$21&lt;'Valuation Logic'!$E$5),'Valuation Logic'!$F$5,IF(AND($C$4="Seed",J$21&gt;='Valuation Logic'!$D$7),'Valuation Logic'!$F$7,IF($C$4="Seed",'Valuation Logic'!$F$6,IF(AND($C$4&lt;&gt;"Angel/Pre-Seed",$C$4&lt;&gt;"Seed",J$21&lt;'Valuation Logic'!$E$14,J$21&gt;='Valuation Logic'!$D$14),IF($G24&gt;='Valuation Logic'!$F$14,'Valuation Logic'!$I$14,IF($G24&lt;'Valuation Logic'!$G$14,'Valuation Logic'!$K$14,'Valuation Logic'!$J$14))*J$21/1000000,IF(AND(Calculator!$C$4&lt;&gt;"Angel/Pre-Seed",$C$4&lt;&gt;"Seed",J$21&lt;'Valuation Logic'!$E$14,J$21&gt;='Valuation Logic'!$D$14),IF($G24&gt;='Valuation Logic'!$F$14,'Valuation Logic'!$I$14,IF($G24&lt;'Valuation Logic'!$G$14,'Valuation Logic'!$K$14,'Valuation Logic'!$J$14))*J$21/1000000,IF(AND($C$4&lt;&gt;"Angel/Pre-Seed",$C$4&lt;&gt;"Seed",J$21&gt;='Valuation Logic'!$D$15,J$21&lt;'Valuation Logic'!$E$15),MAX(IF(AND('Valuation Logic'!$D$15&lt;=J$21,J$21&lt;='Valuation Logic'!$E$15),IF($G24&gt;='Valuation Logic'!$F$15,'Valuation Logic'!$I$15,IF($G24&lt;='Valuation Logic'!$G$15,'Valuation Logic'!$K$15,'Valuation Logic'!$J$15)),0)*J$21/1000000,('Valuation Logic'!$E$14-1)*IF($G24&gt;='Valuation Logic'!$F$15,'Valuation Logic'!$I$14,IF($G24&lt;='Valuation Logic'!$G$15,'Valuation Logic'!$K$14,'Valuation Logic'!$J$14))/1000000),IF(AND($C$4&lt;&gt;"Angel/Pre-Seed",$C$4&lt;&gt;"Seed",J$21&gt;='Valuation Logic'!$D$16,J$21&lt;'Valuation Logic'!$E$16),MAX(IF(AND('Valuation Logic'!$D$16&lt;=J$21,J$21&lt;='Valuation Logic'!$E$16),IF($G24&gt;='Valuation Logic'!$F$16,'Valuation Logic'!$I$16,IF($G24&lt;='Valuation Logic'!$G$16,'Valuation Logic'!$K$16,'Valuation Logic'!$J$16)),0)*J$21/1000000,('Valuation Logic'!$E$15-1)*IF($G24&gt;='Valuation Logic'!$F$16,'Valuation Logic'!$I$15,IF($G24&lt;='Valuation Logic'!$G$16,'Valuation Logic'!$K$15,'Valuation Logic'!$J$15))/1000000),IF(AND($C$4&lt;&gt;"Angel/Pre-Seed",$C$4&lt;&gt;"Seed",J$21&gt;='Valuation Logic'!$D$17,J$21&lt;'Valuation Logic'!$E$17),MAX(IF(AND('Valuation Logic'!$D$17&lt;=J$21,J$21&lt;='Valuation Logic'!$E$17),IF($G24&gt;='Valuation Logic'!$F$17,'Valuation Logic'!$I$17,IF($G24&lt;='Valuation Logic'!$G$17,'Valuation Logic'!$K$17,'Valuation Logic'!$J$17)),0)*J$21/1000000,('Valuation Logic'!$E$16-1)*IF($G24&gt;='Valuation Logic'!$F$17,'Valuation Logic'!$I$16,IF($G24&lt;='Valuation Logic'!$G$17,'Valuation Logic'!$K$16,'Valuation Logic'!$J$16))/1000000),IF(AND($C$4&lt;&gt;"Angel/Pre-Seed",$C$4&lt;&gt;"Seed",J$21&gt;='Valuation Logic'!$D$18,J$21&lt;'Valuation Logic'!$E$18),MAX(IF(AND('Valuation Logic'!$D$18&lt;=J$21,J$21&lt;='Valuation Logic'!$E$18),IF($G24&gt;='Valuation Logic'!$F$18,'Valuation Logic'!$I$18,IF($G24&lt;='Valuation Logic'!$G$18,'Valuation Logic'!$K$18,'Valuation Logic'!$J$18)),0)*J$21/1000000,('Valuation Logic'!$E$17-1)*IF($G24&gt;='Valuation Logic'!$F$18,'Valuation Logic'!$I$17,IF($G24&lt;='Valuation Logic'!$G$18,'Valuation Logic'!$K$17,'Valuation Logic'!$J$17))/1000000),IF(AND($C$4&lt;&gt;"Angel/Pre-Seed",$C$4&lt;&gt;"Seed",J$21&gt;='Valuation Logic'!$D$19),MAX(IF('Valuation Logic'!$D$19&lt;=J$21,IF($G24&gt;='Valuation Logic'!$F$19,'Valuation Logic'!$I$19,IF($G24&lt;='Valuation Logic'!$G$19,'Valuation Logic'!$K$19,'Valuation Logic'!$J$19)),0)*J$21/1000000,('Valuation Logic'!$E$18-1)*IF($G24&gt;='Valuation Logic'!$F$19,'Valuation Logic'!$I$18,IF($G24&lt;='Valuation Logic'!$G$19,'Valuation Logic'!$K$18,'Valuation Logic'!$J$18))/1000000),0)))))))))))))))))))</f>
        <v>189.99998099999999</v>
      </c>
      <c r="K24" s="36">
        <f ca="1">+IF(AND($C$4="Angel/Pre-Seed",K$21&lt;'Valuation Logic'!$E$5),'Valuation Logic'!$F$5,IF(AND($C$4="Angel/Pre-Seed",K$21&gt;='Valuation Logic'!$D$7),'Valuation Logic'!$F$7,IF($C$4="Angel/Pre-Seed",'Valuation Logic'!$F$6,IF(AND($C$4="Seed",K$21&gt;='Valuation Logic'!$K$7,K$21&lt;'Valuation Logic'!$L$7),'Valuation Logic'!$M$7,IF(AND($C$4="Seed",K$21&gt;='Valuation Logic'!$K$8,$G24&gt;='Valuation Logic'!$F$15),'Valuation Logic'!$I$15*K$21/1000000,IF(AND($C$4="Seed",K$21&gt;='Valuation Logic'!$K$8,$G24&lt;'Valuation Logic'!$G$15),'Valuation Logic'!$K$15*K$21/1000000,IF(AND($C$4="Seed",K$21&gt;='Valuation Logic'!$K$8),'Valuation Logic'!$J$15*K$21/1000000,IF(AND($C$4="Seed",K$21&lt;'Valuation Logic'!$L$5,K$21&gt;='Valuation Logic'!$K$5),'Valuation Logic'!$M$5,IF(AND($C$4="Seed",K$21&gt;='Valuation Logic'!$K$6,K$21&lt;'Valuation Logic'!$L$6),'Valuation Logic'!$M$6,IF(AND($C$4="Seed",K$21&lt;'Valuation Logic'!$E$5),'Valuation Logic'!$F$5,IF(AND($C$4="Seed",K$21&gt;='Valuation Logic'!$D$7),'Valuation Logic'!$F$7,IF($C$4="Seed",'Valuation Logic'!$F$6,IF(AND($C$4&lt;&gt;"Angel/Pre-Seed",$C$4&lt;&gt;"Seed",K$21&lt;'Valuation Logic'!$E$14,K$21&gt;='Valuation Logic'!$D$14),IF($G24&gt;='Valuation Logic'!$F$14,'Valuation Logic'!$I$14,IF($G24&lt;'Valuation Logic'!$G$14,'Valuation Logic'!$K$14,'Valuation Logic'!$J$14))*K$21/1000000,IF(AND(Calculator!$C$4&lt;&gt;"Angel/Pre-Seed",$C$4&lt;&gt;"Seed",K$21&lt;'Valuation Logic'!$E$14,K$21&gt;='Valuation Logic'!$D$14),IF($G24&gt;='Valuation Logic'!$F$14,'Valuation Logic'!$I$14,IF($G24&lt;'Valuation Logic'!$G$14,'Valuation Logic'!$K$14,'Valuation Logic'!$J$14))*K$21/1000000,IF(AND($C$4&lt;&gt;"Angel/Pre-Seed",$C$4&lt;&gt;"Seed",K$21&gt;='Valuation Logic'!$D$15,K$21&lt;'Valuation Logic'!$E$15),MAX(IF(AND('Valuation Logic'!$D$15&lt;=K$21,K$21&lt;='Valuation Logic'!$E$15),IF($G24&gt;='Valuation Logic'!$F$15,'Valuation Logic'!$I$15,IF($G24&lt;='Valuation Logic'!$G$15,'Valuation Logic'!$K$15,'Valuation Logic'!$J$15)),0)*K$21/1000000,('Valuation Logic'!$E$14-1)*IF($G24&gt;='Valuation Logic'!$F$15,'Valuation Logic'!$I$14,IF($G24&lt;='Valuation Logic'!$G$15,'Valuation Logic'!$K$14,'Valuation Logic'!$J$14))/1000000),IF(AND($C$4&lt;&gt;"Angel/Pre-Seed",$C$4&lt;&gt;"Seed",K$21&gt;='Valuation Logic'!$D$16,K$21&lt;'Valuation Logic'!$E$16),MAX(IF(AND('Valuation Logic'!$D$16&lt;=K$21,K$21&lt;='Valuation Logic'!$E$16),IF($G24&gt;='Valuation Logic'!$F$16,'Valuation Logic'!$I$16,IF($G24&lt;='Valuation Logic'!$G$16,'Valuation Logic'!$K$16,'Valuation Logic'!$J$16)),0)*K$21/1000000,('Valuation Logic'!$E$15-1)*IF($G24&gt;='Valuation Logic'!$F$16,'Valuation Logic'!$I$15,IF($G24&lt;='Valuation Logic'!$G$16,'Valuation Logic'!$K$15,'Valuation Logic'!$J$15))/1000000),IF(AND($C$4&lt;&gt;"Angel/Pre-Seed",$C$4&lt;&gt;"Seed",K$21&gt;='Valuation Logic'!$D$17,K$21&lt;'Valuation Logic'!$E$17),MAX(IF(AND('Valuation Logic'!$D$17&lt;=K$21,K$21&lt;='Valuation Logic'!$E$17),IF($G24&gt;='Valuation Logic'!$F$17,'Valuation Logic'!$I$17,IF($G24&lt;='Valuation Logic'!$G$17,'Valuation Logic'!$K$17,'Valuation Logic'!$J$17)),0)*K$21/1000000,('Valuation Logic'!$E$16-1)*IF($G24&gt;='Valuation Logic'!$F$17,'Valuation Logic'!$I$16,IF($G24&lt;='Valuation Logic'!$G$17,'Valuation Logic'!$K$16,'Valuation Logic'!$J$16))/1000000),IF(AND($C$4&lt;&gt;"Angel/Pre-Seed",$C$4&lt;&gt;"Seed",K$21&gt;='Valuation Logic'!$D$18,K$21&lt;'Valuation Logic'!$E$18),MAX(IF(AND('Valuation Logic'!$D$18&lt;=K$21,K$21&lt;='Valuation Logic'!$E$18),IF($G24&gt;='Valuation Logic'!$F$18,'Valuation Logic'!$I$18,IF($G24&lt;='Valuation Logic'!$G$18,'Valuation Logic'!$K$18,'Valuation Logic'!$J$18)),0)*K$21/1000000,('Valuation Logic'!$E$17-1)*IF($G24&gt;='Valuation Logic'!$F$18,'Valuation Logic'!$I$17,IF($G24&lt;='Valuation Logic'!$G$18,'Valuation Logic'!$K$17,'Valuation Logic'!$J$17))/1000000),IF(AND($C$4&lt;&gt;"Angel/Pre-Seed",$C$4&lt;&gt;"Seed",K$21&gt;='Valuation Logic'!$D$19),MAX(IF('Valuation Logic'!$D$19&lt;=K$21,IF($G24&gt;='Valuation Logic'!$F$19,'Valuation Logic'!$I$19,IF($G24&lt;='Valuation Logic'!$G$19,'Valuation Logic'!$K$19,'Valuation Logic'!$J$19)),0)*K$21/1000000,('Valuation Logic'!$E$18-1)*IF($G24&gt;='Valuation Logic'!$F$19,'Valuation Logic'!$I$18,IF($G24&lt;='Valuation Logic'!$G$19,'Valuation Logic'!$K$18,'Valuation Logic'!$J$18))/1000000),0)))))))))))))))))))</f>
        <v>189.99998099999999</v>
      </c>
      <c r="L24" s="36">
        <f ca="1">+IF(AND($C$4="Angel/Pre-Seed",L$21&lt;'Valuation Logic'!$E$5),'Valuation Logic'!$F$5,IF(AND($C$4="Angel/Pre-Seed",L$21&gt;='Valuation Logic'!$D$7),'Valuation Logic'!$F$7,IF($C$4="Angel/Pre-Seed",'Valuation Logic'!$F$6,IF(AND($C$4="Seed",L$21&gt;='Valuation Logic'!$K$7,L$21&lt;'Valuation Logic'!$L$7),'Valuation Logic'!$M$7,IF(AND($C$4="Seed",L$21&gt;='Valuation Logic'!$K$8,$G24&gt;='Valuation Logic'!$F$15),'Valuation Logic'!$I$15*L$21/1000000,IF(AND($C$4="Seed",L$21&gt;='Valuation Logic'!$K$8,$G24&lt;'Valuation Logic'!$G$15),'Valuation Logic'!$K$15*L$21/1000000,IF(AND($C$4="Seed",L$21&gt;='Valuation Logic'!$K$8),'Valuation Logic'!$J$15*L$21/1000000,IF(AND($C$4="Seed",L$21&lt;'Valuation Logic'!$L$5,L$21&gt;='Valuation Logic'!$K$5),'Valuation Logic'!$M$5,IF(AND($C$4="Seed",L$21&gt;='Valuation Logic'!$K$6,L$21&lt;'Valuation Logic'!$L$6),'Valuation Logic'!$M$6,IF(AND($C$4="Seed",L$21&lt;'Valuation Logic'!$E$5),'Valuation Logic'!$F$5,IF(AND($C$4="Seed",L$21&gt;='Valuation Logic'!$D$7),'Valuation Logic'!$F$7,IF($C$4="Seed",'Valuation Logic'!$F$6,IF(AND($C$4&lt;&gt;"Angel/Pre-Seed",$C$4&lt;&gt;"Seed",L$21&lt;'Valuation Logic'!$E$14,L$21&gt;='Valuation Logic'!$D$14),IF($G24&gt;='Valuation Logic'!$F$14,'Valuation Logic'!$I$14,IF($G24&lt;'Valuation Logic'!$G$14,'Valuation Logic'!$K$14,'Valuation Logic'!$J$14))*L$21/1000000,IF(AND(Calculator!$C$4&lt;&gt;"Angel/Pre-Seed",$C$4&lt;&gt;"Seed",L$21&lt;'Valuation Logic'!$E$14,L$21&gt;='Valuation Logic'!$D$14),IF($G24&gt;='Valuation Logic'!$F$14,'Valuation Logic'!$I$14,IF($G24&lt;'Valuation Logic'!$G$14,'Valuation Logic'!$K$14,'Valuation Logic'!$J$14))*L$21/1000000,IF(AND($C$4&lt;&gt;"Angel/Pre-Seed",$C$4&lt;&gt;"Seed",L$21&gt;='Valuation Logic'!$D$15,L$21&lt;'Valuation Logic'!$E$15),MAX(IF(AND('Valuation Logic'!$D$15&lt;=L$21,L$21&lt;='Valuation Logic'!$E$15),IF($G24&gt;='Valuation Logic'!$F$15,'Valuation Logic'!$I$15,IF($G24&lt;='Valuation Logic'!$G$15,'Valuation Logic'!$K$15,'Valuation Logic'!$J$15)),0)*L$21/1000000,('Valuation Logic'!$E$14-1)*IF($G24&gt;='Valuation Logic'!$F$15,'Valuation Logic'!$I$14,IF($G24&lt;='Valuation Logic'!$G$15,'Valuation Logic'!$K$14,'Valuation Logic'!$J$14))/1000000),IF(AND($C$4&lt;&gt;"Angel/Pre-Seed",$C$4&lt;&gt;"Seed",L$21&gt;='Valuation Logic'!$D$16,L$21&lt;'Valuation Logic'!$E$16),MAX(IF(AND('Valuation Logic'!$D$16&lt;=L$21,L$21&lt;='Valuation Logic'!$E$16),IF($G24&gt;='Valuation Logic'!$F$16,'Valuation Logic'!$I$16,IF($G24&lt;='Valuation Logic'!$G$16,'Valuation Logic'!$K$16,'Valuation Logic'!$J$16)),0)*L$21/1000000,('Valuation Logic'!$E$15-1)*IF($G24&gt;='Valuation Logic'!$F$16,'Valuation Logic'!$I$15,IF($G24&lt;='Valuation Logic'!$G$16,'Valuation Logic'!$K$15,'Valuation Logic'!$J$15))/1000000),IF(AND($C$4&lt;&gt;"Angel/Pre-Seed",$C$4&lt;&gt;"Seed",L$21&gt;='Valuation Logic'!$D$17,L$21&lt;'Valuation Logic'!$E$17),MAX(IF(AND('Valuation Logic'!$D$17&lt;=L$21,L$21&lt;='Valuation Logic'!$E$17),IF($G24&gt;='Valuation Logic'!$F$17,'Valuation Logic'!$I$17,IF($G24&lt;='Valuation Logic'!$G$17,'Valuation Logic'!$K$17,'Valuation Logic'!$J$17)),0)*L$21/1000000,('Valuation Logic'!$E$16-1)*IF($G24&gt;='Valuation Logic'!$F$17,'Valuation Logic'!$I$16,IF($G24&lt;='Valuation Logic'!$G$17,'Valuation Logic'!$K$16,'Valuation Logic'!$J$16))/1000000),IF(AND($C$4&lt;&gt;"Angel/Pre-Seed",$C$4&lt;&gt;"Seed",L$21&gt;='Valuation Logic'!$D$18,L$21&lt;'Valuation Logic'!$E$18),MAX(IF(AND('Valuation Logic'!$D$18&lt;=L$21,L$21&lt;='Valuation Logic'!$E$18),IF($G24&gt;='Valuation Logic'!$F$18,'Valuation Logic'!$I$18,IF($G24&lt;='Valuation Logic'!$G$18,'Valuation Logic'!$K$18,'Valuation Logic'!$J$18)),0)*L$21/1000000,('Valuation Logic'!$E$17-1)*IF($G24&gt;='Valuation Logic'!$F$18,'Valuation Logic'!$I$17,IF($G24&lt;='Valuation Logic'!$G$18,'Valuation Logic'!$K$17,'Valuation Logic'!$J$17))/1000000),IF(AND($C$4&lt;&gt;"Angel/Pre-Seed",$C$4&lt;&gt;"Seed",L$21&gt;='Valuation Logic'!$D$19),MAX(IF('Valuation Logic'!$D$19&lt;=L$21,IF($G24&gt;='Valuation Logic'!$F$19,'Valuation Logic'!$I$19,IF($G24&lt;='Valuation Logic'!$G$19,'Valuation Logic'!$K$19,'Valuation Logic'!$J$19)),0)*L$21/1000000,('Valuation Logic'!$E$18-1)*IF($G24&gt;='Valuation Logic'!$F$19,'Valuation Logic'!$I$18,IF($G24&lt;='Valuation Logic'!$G$19,'Valuation Logic'!$K$18,'Valuation Logic'!$J$18))/1000000),0)))))))))))))))))))</f>
        <v>210</v>
      </c>
      <c r="N24" s="77"/>
      <c r="O24" s="15" t="s">
        <v>28</v>
      </c>
      <c r="P24" s="35">
        <f ca="1">+$C$13</f>
        <v>0.91549828976960979</v>
      </c>
      <c r="Q24" s="36">
        <f ca="1">+IF(AND($C$4="Angel/Pre-Seed",Q$21&lt;'Valuation Logic'!$E$5),'Valuation Logic'!$G$5,IF(AND($C$4="Angel/Pre-Seed",Q$21&gt;='Valuation Logic'!$D$7),'Valuation Logic'!$G$7,IF($C$4="Angel/Pre-Seed",'Valuation Logic'!$G$6,IF(AND($C$4="Seed",Q$21&gt;='Valuation Logic'!$K$7,Q$21&lt;'Valuation Logic'!$L$7),'Valuation Logic'!$N$7,IF(AND($C$4="Seed",Q$21&gt;='Valuation Logic'!$K$8,$P24&gt;='Valuation Logic'!$F$15),'Valuation Logic'!$L$15*Q$21/1000000,IF(AND($C$4="Seed",Q$21&gt;='Valuation Logic'!$K$8,$P24&lt;'Valuation Logic'!$G$15),'Valuation Logic'!$N$15*Q$21/1000000,IF(AND($C$4="Seed",Q$21&gt;='Valuation Logic'!$K$8),'Valuation Logic'!$M$15*Q$21/1000000,IF(AND($C$4="Seed",Q$21&lt;'Valuation Logic'!$L$5,Q$21&gt;='Valuation Logic'!$K$5),'Valuation Logic'!$N$5,IF(AND($C$4="Seed",Q$21&gt;='Valuation Logic'!$K$6,Q$21&lt;'Valuation Logic'!$L$6),'Valuation Logic'!$N$6,IF(AND($C$4="Seed",Q$21&lt;'Valuation Logic'!$E$5),'Valuation Logic'!$G$5,IF(AND($C$4="Seed",Q$21&gt;='Valuation Logic'!$D$7),'Valuation Logic'!$G$7,IF($C$4="Seed",'Valuation Logic'!$G$6,IF(AND(Calculator!$C$4&lt;&gt;"Angel/Pre-Seed",Calculator!$C$4&lt;&gt;"Seed",Q$21&lt;'Valuation Logic'!$E$14,Q$21&gt;='Valuation Logic'!$D$14),IF($P24&gt;='Valuation Logic'!$F$14,'Valuation Logic'!$L$14,IF($P24&lt;'Valuation Logic'!$G$14,'Valuation Logic'!$N$14,'Valuation Logic'!$M$14))*Q$21/1000000,IF(AND($C$4&lt;&gt;"Angel/Pre-Seed",$C$4&lt;&gt;"Seed",Q$21&gt;='Valuation Logic'!$D$15,Q$21&lt;'Valuation Logic'!$E$15),MAX(IF(AND('Valuation Logic'!$D$15&lt;=Q$21,Q$21&lt;='Valuation Logic'!$E$15),IF($P24&gt;='Valuation Logic'!$F$15,'Valuation Logic'!$L$15,IF($P24&lt;='Valuation Logic'!$G$15,'Valuation Logic'!$N$15,'Valuation Logic'!$M$15)),0)*Q$21/1000000,('Valuation Logic'!$E$14-1)*IF($P24&gt;='Valuation Logic'!$F$15,'Valuation Logic'!$L$14,IF($P24&lt;='Valuation Logic'!$G$15,'Valuation Logic'!$N$14,'Valuation Logic'!$M$14))/1000000),IF(AND($C$4&lt;&gt;"Angel/Pre-Seed",$C$4&lt;&gt;"Seed",Q$21&gt;='Valuation Logic'!$D$16,Q$21&lt;'Valuation Logic'!$E$16),MAX(IF(AND('Valuation Logic'!$D$16&lt;=Q$21,Q$21&lt;='Valuation Logic'!$E$16),IF($P24&gt;='Valuation Logic'!$F$16,'Valuation Logic'!$L$16,IF($P24&lt;='Valuation Logic'!$G$16,'Valuation Logic'!$N$16,'Valuation Logic'!$M$16)),0)*Q$21/1000000,('Valuation Logic'!$E$15-1)*IF($P24&gt;='Valuation Logic'!$F$16,'Valuation Logic'!$L$15,IF($P24&lt;='Valuation Logic'!$G$16,'Valuation Logic'!$N$15,'Valuation Logic'!$M$15))/1000000),IF(AND($C$4&lt;&gt;"Angel/Pre-Seed",$C$4&lt;&gt;"Seed",Q$21&gt;='Valuation Logic'!$D$17,Q$21&lt;'Valuation Logic'!$E$17),MAX(IF(AND('Valuation Logic'!$D$17&lt;=Q$21,Q$21&lt;='Valuation Logic'!$E$17),IF($P24&gt;='Valuation Logic'!$F$17,'Valuation Logic'!$L$17,IF($P24&lt;='Valuation Logic'!$G$17,'Valuation Logic'!$N$17,'Valuation Logic'!$M$17)),0)*Q$21/1000000,('Valuation Logic'!$E$16-1)*IF($P24&gt;='Valuation Logic'!$F$17,'Valuation Logic'!$L$16,IF($P24&lt;='Valuation Logic'!$G$17,'Valuation Logic'!$N$16,'Valuation Logic'!$M$16))/1000000),IF(AND($C$4&lt;&gt;"Angel/Pre-Seed",$C$4&lt;&gt;"Seed",Q$21&gt;='Valuation Logic'!$D$18,Q$21&lt;'Valuation Logic'!$E$18),MAX(IF(AND('Valuation Logic'!$D$18&lt;=Q$21,Q$21&lt;='Valuation Logic'!$E$18),IF($P24&gt;='Valuation Logic'!$F$18,'Valuation Logic'!$L$18,IF($P24&lt;='Valuation Logic'!$G$18,'Valuation Logic'!$N$18,'Valuation Logic'!$M$18)),0)*Q$21/1000000,('Valuation Logic'!$E$17-1)*IF($P24&gt;='Valuation Logic'!$F$18,'Valuation Logic'!$L$17,IF($P24&lt;='Valuation Logic'!$G$18,'Valuation Logic'!$N$17,'Valuation Logic'!$M$17))/1000000),IF(AND($C$4&lt;&gt;"Angel/Pre-Seed",$C$4&lt;&gt;"Seed",Q$21&gt;='Valuation Logic'!$D$19),MAX(IF('Valuation Logic'!$D$19&lt;=Q$21,IF($P24&gt;='Valuation Logic'!$F$19,'Valuation Logic'!$L$19,IF($P24&lt;='Valuation Logic'!$G$19,'Valuation Logic'!$N$19,'Valuation Logic'!$M$19)),0)*Q$21/1000000,('Valuation Logic'!$E$18-1)*IF($P24&gt;='Valuation Logic'!$F$19,'Valuation Logic'!$L$18,IF($P24&lt;='Valuation Logic'!$G$19,'Valuation Logic'!$N$18,'Valuation Logic'!$M$18))/1000000),0))))))))))))))))))</f>
        <v>71.25</v>
      </c>
      <c r="R24" s="36">
        <f ca="1">+IF(AND($C$4="Angel/Pre-Seed",R$21&lt;'Valuation Logic'!$E$5),'Valuation Logic'!$G$5,IF(AND($C$4="Angel/Pre-Seed",R$21&gt;='Valuation Logic'!$D$7),'Valuation Logic'!$G$7,IF($C$4="Angel/Pre-Seed",'Valuation Logic'!$G$6,IF(AND($C$4="Seed",R$21&gt;='Valuation Logic'!$K$7,R$21&lt;'Valuation Logic'!$L$7),'Valuation Logic'!$N$7,IF(AND($C$4="Seed",R$21&gt;='Valuation Logic'!$K$8,$P24&gt;='Valuation Logic'!$F$15),'Valuation Logic'!$L$15*R$21/1000000,IF(AND($C$4="Seed",R$21&gt;='Valuation Logic'!$K$8,$P24&lt;'Valuation Logic'!$G$15),'Valuation Logic'!$N$15*R$21/1000000,IF(AND($C$4="Seed",R$21&gt;='Valuation Logic'!$K$8),'Valuation Logic'!$M$15*R$21/1000000,IF(AND($C$4="Seed",R$21&lt;'Valuation Logic'!$L$5,R$21&gt;='Valuation Logic'!$K$5),'Valuation Logic'!$N$5,IF(AND($C$4="Seed",R$21&gt;='Valuation Logic'!$K$6,R$21&lt;'Valuation Logic'!$L$6),'Valuation Logic'!$N$6,IF(AND($C$4="Seed",R$21&lt;'Valuation Logic'!$E$5),'Valuation Logic'!$G$5,IF(AND($C$4="Seed",R$21&gt;='Valuation Logic'!$D$7),'Valuation Logic'!$G$7,IF($C$4="Seed",'Valuation Logic'!$G$6,IF(AND(Calculator!$C$4&lt;&gt;"Angel/Pre-Seed",Calculator!$C$4&lt;&gt;"Seed",R$21&lt;'Valuation Logic'!$E$14,R$21&gt;='Valuation Logic'!$D$14),IF($P24&gt;='Valuation Logic'!$F$14,'Valuation Logic'!$L$14,IF($P24&lt;'Valuation Logic'!$G$14,'Valuation Logic'!$N$14,'Valuation Logic'!$M$14))*R$21/1000000,IF(AND($C$4&lt;&gt;"Angel/Pre-Seed",$C$4&lt;&gt;"Seed",R$21&gt;='Valuation Logic'!$D$15,R$21&lt;'Valuation Logic'!$E$15),MAX(IF(AND('Valuation Logic'!$D$15&lt;=R$21,R$21&lt;='Valuation Logic'!$E$15),IF($P24&gt;='Valuation Logic'!$F$15,'Valuation Logic'!$L$15,IF($P24&lt;='Valuation Logic'!$G$15,'Valuation Logic'!$N$15,'Valuation Logic'!$M$15)),0)*R$21/1000000,('Valuation Logic'!$E$14-1)*IF($P24&gt;='Valuation Logic'!$F$15,'Valuation Logic'!$L$14,IF($P24&lt;='Valuation Logic'!$G$15,'Valuation Logic'!$N$14,'Valuation Logic'!$M$14))/1000000),IF(AND($C$4&lt;&gt;"Angel/Pre-Seed",$C$4&lt;&gt;"Seed",R$21&gt;='Valuation Logic'!$D$16,R$21&lt;'Valuation Logic'!$E$16),MAX(IF(AND('Valuation Logic'!$D$16&lt;=R$21,R$21&lt;='Valuation Logic'!$E$16),IF($P24&gt;='Valuation Logic'!$F$16,'Valuation Logic'!$L$16,IF($P24&lt;='Valuation Logic'!$G$16,'Valuation Logic'!$N$16,'Valuation Logic'!$M$16)),0)*R$21/1000000,('Valuation Logic'!$E$15-1)*IF($P24&gt;='Valuation Logic'!$F$16,'Valuation Logic'!$L$15,IF($P24&lt;='Valuation Logic'!$G$16,'Valuation Logic'!$N$15,'Valuation Logic'!$M$15))/1000000),IF(AND($C$4&lt;&gt;"Angel/Pre-Seed",$C$4&lt;&gt;"Seed",R$21&gt;='Valuation Logic'!$D$17,R$21&lt;'Valuation Logic'!$E$17),MAX(IF(AND('Valuation Logic'!$D$17&lt;=R$21,R$21&lt;='Valuation Logic'!$E$17),IF($P24&gt;='Valuation Logic'!$F$17,'Valuation Logic'!$L$17,IF($P24&lt;='Valuation Logic'!$G$17,'Valuation Logic'!$N$17,'Valuation Logic'!$M$17)),0)*R$21/1000000,('Valuation Logic'!$E$16-1)*IF($P24&gt;='Valuation Logic'!$F$17,'Valuation Logic'!$L$16,IF($P24&lt;='Valuation Logic'!$G$17,'Valuation Logic'!$N$16,'Valuation Logic'!$M$16))/1000000),IF(AND($C$4&lt;&gt;"Angel/Pre-Seed",$C$4&lt;&gt;"Seed",R$21&gt;='Valuation Logic'!$D$18,R$21&lt;'Valuation Logic'!$E$18),MAX(IF(AND('Valuation Logic'!$D$18&lt;=R$21,R$21&lt;='Valuation Logic'!$E$18),IF($P24&gt;='Valuation Logic'!$F$18,'Valuation Logic'!$L$18,IF($P24&lt;='Valuation Logic'!$G$18,'Valuation Logic'!$N$18,'Valuation Logic'!$M$18)),0)*R$21/1000000,('Valuation Logic'!$E$17-1)*IF($P24&gt;='Valuation Logic'!$F$18,'Valuation Logic'!$L$17,IF($P24&lt;='Valuation Logic'!$G$18,'Valuation Logic'!$N$17,'Valuation Logic'!$M$17))/1000000),IF(AND($C$4&lt;&gt;"Angel/Pre-Seed",$C$4&lt;&gt;"Seed",R$21&gt;='Valuation Logic'!$D$19),MAX(IF('Valuation Logic'!$D$19&lt;=R$21,IF($P24&gt;='Valuation Logic'!$F$19,'Valuation Logic'!$L$19,IF($P24&lt;='Valuation Logic'!$G$19,'Valuation Logic'!$N$19,'Valuation Logic'!$M$19)),0)*R$21/1000000,('Valuation Logic'!$E$18-1)*IF($P24&gt;='Valuation Logic'!$F$19,'Valuation Logic'!$L$18,IF($P24&lt;='Valuation Logic'!$G$19,'Valuation Logic'!$N$18,'Valuation Logic'!$M$18))/1000000),0))))))))))))))))))</f>
        <v>89.0625</v>
      </c>
      <c r="S24" s="36">
        <f ca="1">+IF(AND($C$4="Angel/Pre-Seed",S$21&lt;'Valuation Logic'!$E$5),'Valuation Logic'!$G$5,IF(AND($C$4="Angel/Pre-Seed",S$21&gt;='Valuation Logic'!$D$7),'Valuation Logic'!$G$7,IF($C$4="Angel/Pre-Seed",'Valuation Logic'!$G$6,IF(AND($C$4="Seed",S$21&gt;='Valuation Logic'!$K$7,S$21&lt;'Valuation Logic'!$L$7),'Valuation Logic'!$N$7,IF(AND($C$4="Seed",S$21&gt;='Valuation Logic'!$K$8,$P24&gt;='Valuation Logic'!$F$15),'Valuation Logic'!$L$15*S$21/1000000,IF(AND($C$4="Seed",S$21&gt;='Valuation Logic'!$K$8,$P24&lt;'Valuation Logic'!$G$15),'Valuation Logic'!$N$15*S$21/1000000,IF(AND($C$4="Seed",S$21&gt;='Valuation Logic'!$K$8),'Valuation Logic'!$M$15*S$21/1000000,IF(AND($C$4="Seed",S$21&lt;'Valuation Logic'!$L$5,S$21&gt;='Valuation Logic'!$K$5),'Valuation Logic'!$N$5,IF(AND($C$4="Seed",S$21&gt;='Valuation Logic'!$K$6,S$21&lt;'Valuation Logic'!$L$6),'Valuation Logic'!$N$6,IF(AND($C$4="Seed",S$21&lt;'Valuation Logic'!$E$5),'Valuation Logic'!$G$5,IF(AND($C$4="Seed",S$21&gt;='Valuation Logic'!$D$7),'Valuation Logic'!$G$7,IF($C$4="Seed",'Valuation Logic'!$G$6,IF(AND(Calculator!$C$4&lt;&gt;"Angel/Pre-Seed",Calculator!$C$4&lt;&gt;"Seed",S$21&lt;'Valuation Logic'!$E$14,S$21&gt;='Valuation Logic'!$D$14),IF($P24&gt;='Valuation Logic'!$F$14,'Valuation Logic'!$L$14,IF($P24&lt;'Valuation Logic'!$G$14,'Valuation Logic'!$N$14,'Valuation Logic'!$M$14))*S$21/1000000,IF(AND($C$4&lt;&gt;"Angel/Pre-Seed",$C$4&lt;&gt;"Seed",S$21&gt;='Valuation Logic'!$D$15,S$21&lt;'Valuation Logic'!$E$15),MAX(IF(AND('Valuation Logic'!$D$15&lt;=S$21,S$21&lt;='Valuation Logic'!$E$15),IF($P24&gt;='Valuation Logic'!$F$15,'Valuation Logic'!$L$15,IF($P24&lt;='Valuation Logic'!$G$15,'Valuation Logic'!$N$15,'Valuation Logic'!$M$15)),0)*S$21/1000000,('Valuation Logic'!$E$14-1)*IF($P24&gt;='Valuation Logic'!$F$15,'Valuation Logic'!$L$14,IF($P24&lt;='Valuation Logic'!$G$15,'Valuation Logic'!$N$14,'Valuation Logic'!$M$14))/1000000),IF(AND($C$4&lt;&gt;"Angel/Pre-Seed",$C$4&lt;&gt;"Seed",S$21&gt;='Valuation Logic'!$D$16,S$21&lt;'Valuation Logic'!$E$16),MAX(IF(AND('Valuation Logic'!$D$16&lt;=S$21,S$21&lt;='Valuation Logic'!$E$16),IF($P24&gt;='Valuation Logic'!$F$16,'Valuation Logic'!$L$16,IF($P24&lt;='Valuation Logic'!$G$16,'Valuation Logic'!$N$16,'Valuation Logic'!$M$16)),0)*S$21/1000000,('Valuation Logic'!$E$15-1)*IF($P24&gt;='Valuation Logic'!$F$16,'Valuation Logic'!$L$15,IF($P24&lt;='Valuation Logic'!$G$16,'Valuation Logic'!$N$15,'Valuation Logic'!$M$15))/1000000),IF(AND($C$4&lt;&gt;"Angel/Pre-Seed",$C$4&lt;&gt;"Seed",S$21&gt;='Valuation Logic'!$D$17,S$21&lt;'Valuation Logic'!$E$17),MAX(IF(AND('Valuation Logic'!$D$17&lt;=S$21,S$21&lt;='Valuation Logic'!$E$17),IF($P24&gt;='Valuation Logic'!$F$17,'Valuation Logic'!$L$17,IF($P24&lt;='Valuation Logic'!$G$17,'Valuation Logic'!$N$17,'Valuation Logic'!$M$17)),0)*S$21/1000000,('Valuation Logic'!$E$16-1)*IF($P24&gt;='Valuation Logic'!$F$17,'Valuation Logic'!$L$16,IF($P24&lt;='Valuation Logic'!$G$17,'Valuation Logic'!$N$16,'Valuation Logic'!$M$16))/1000000),IF(AND($C$4&lt;&gt;"Angel/Pre-Seed",$C$4&lt;&gt;"Seed",S$21&gt;='Valuation Logic'!$D$18,S$21&lt;'Valuation Logic'!$E$18),MAX(IF(AND('Valuation Logic'!$D$18&lt;=S$21,S$21&lt;='Valuation Logic'!$E$18),IF($P24&gt;='Valuation Logic'!$F$18,'Valuation Logic'!$L$18,IF($P24&lt;='Valuation Logic'!$G$18,'Valuation Logic'!$N$18,'Valuation Logic'!$M$18)),0)*S$21/1000000,('Valuation Logic'!$E$17-1)*IF($P24&gt;='Valuation Logic'!$F$18,'Valuation Logic'!$L$17,IF($P24&lt;='Valuation Logic'!$G$18,'Valuation Logic'!$N$17,'Valuation Logic'!$M$17))/1000000),IF(AND($C$4&lt;&gt;"Angel/Pre-Seed",$C$4&lt;&gt;"Seed",S$21&gt;='Valuation Logic'!$D$19),MAX(IF('Valuation Logic'!$D$19&lt;=S$21,IF($P24&gt;='Valuation Logic'!$F$19,'Valuation Logic'!$L$19,IF($P24&lt;='Valuation Logic'!$G$19,'Valuation Logic'!$N$19,'Valuation Logic'!$M$19)),0)*S$21/1000000,('Valuation Logic'!$E$18-1)*IF($P24&gt;='Valuation Logic'!$F$19,'Valuation Logic'!$L$18,IF($P24&lt;='Valuation Logic'!$G$19,'Valuation Logic'!$N$18,'Valuation Logic'!$M$18))/1000000),0))))))))))))))))))</f>
        <v>94.999990499999996</v>
      </c>
      <c r="T24" s="36">
        <f ca="1">+IF(AND($C$4="Angel/Pre-Seed",T$21&lt;'Valuation Logic'!$E$5),'Valuation Logic'!$G$5,IF(AND($C$4="Angel/Pre-Seed",T$21&gt;='Valuation Logic'!$D$7),'Valuation Logic'!$G$7,IF($C$4="Angel/Pre-Seed",'Valuation Logic'!$G$6,IF(AND($C$4="Seed",T$21&gt;='Valuation Logic'!$K$7,T$21&lt;'Valuation Logic'!$L$7),'Valuation Logic'!$N$7,IF(AND($C$4="Seed",T$21&gt;='Valuation Logic'!$K$8,$P24&gt;='Valuation Logic'!$F$15),'Valuation Logic'!$L$15*T$21/1000000,IF(AND($C$4="Seed",T$21&gt;='Valuation Logic'!$K$8,$P24&lt;'Valuation Logic'!$G$15),'Valuation Logic'!$N$15*T$21/1000000,IF(AND($C$4="Seed",T$21&gt;='Valuation Logic'!$K$8),'Valuation Logic'!$M$15*T$21/1000000,IF(AND($C$4="Seed",T$21&lt;'Valuation Logic'!$L$5,T$21&gt;='Valuation Logic'!$K$5),'Valuation Logic'!$N$5,IF(AND($C$4="Seed",T$21&gt;='Valuation Logic'!$K$6,T$21&lt;'Valuation Logic'!$L$6),'Valuation Logic'!$N$6,IF(AND($C$4="Seed",T$21&lt;'Valuation Logic'!$E$5),'Valuation Logic'!$G$5,IF(AND($C$4="Seed",T$21&gt;='Valuation Logic'!$D$7),'Valuation Logic'!$G$7,IF($C$4="Seed",'Valuation Logic'!$G$6,IF(AND(Calculator!$C$4&lt;&gt;"Angel/Pre-Seed",Calculator!$C$4&lt;&gt;"Seed",T$21&lt;'Valuation Logic'!$E$14,T$21&gt;='Valuation Logic'!$D$14),IF($P24&gt;='Valuation Logic'!$F$14,'Valuation Logic'!$L$14,IF($P24&lt;'Valuation Logic'!$G$14,'Valuation Logic'!$N$14,'Valuation Logic'!$M$14))*T$21/1000000,IF(AND($C$4&lt;&gt;"Angel/Pre-Seed",$C$4&lt;&gt;"Seed",T$21&gt;='Valuation Logic'!$D$15,T$21&lt;'Valuation Logic'!$E$15),MAX(IF(AND('Valuation Logic'!$D$15&lt;=T$21,T$21&lt;='Valuation Logic'!$E$15),IF($P24&gt;='Valuation Logic'!$F$15,'Valuation Logic'!$L$15,IF($P24&lt;='Valuation Logic'!$G$15,'Valuation Logic'!$N$15,'Valuation Logic'!$M$15)),0)*T$21/1000000,('Valuation Logic'!$E$14-1)*IF($P24&gt;='Valuation Logic'!$F$15,'Valuation Logic'!$L$14,IF($P24&lt;='Valuation Logic'!$G$15,'Valuation Logic'!$N$14,'Valuation Logic'!$M$14))/1000000),IF(AND($C$4&lt;&gt;"Angel/Pre-Seed",$C$4&lt;&gt;"Seed",T$21&gt;='Valuation Logic'!$D$16,T$21&lt;'Valuation Logic'!$E$16),MAX(IF(AND('Valuation Logic'!$D$16&lt;=T$21,T$21&lt;='Valuation Logic'!$E$16),IF($P24&gt;='Valuation Logic'!$F$16,'Valuation Logic'!$L$16,IF($P24&lt;='Valuation Logic'!$G$16,'Valuation Logic'!$N$16,'Valuation Logic'!$M$16)),0)*T$21/1000000,('Valuation Logic'!$E$15-1)*IF($P24&gt;='Valuation Logic'!$F$16,'Valuation Logic'!$L$15,IF($P24&lt;='Valuation Logic'!$G$16,'Valuation Logic'!$N$15,'Valuation Logic'!$M$15))/1000000),IF(AND($C$4&lt;&gt;"Angel/Pre-Seed",$C$4&lt;&gt;"Seed",T$21&gt;='Valuation Logic'!$D$17,T$21&lt;'Valuation Logic'!$E$17),MAX(IF(AND('Valuation Logic'!$D$17&lt;=T$21,T$21&lt;='Valuation Logic'!$E$17),IF($P24&gt;='Valuation Logic'!$F$17,'Valuation Logic'!$L$17,IF($P24&lt;='Valuation Logic'!$G$17,'Valuation Logic'!$N$17,'Valuation Logic'!$M$17)),0)*T$21/1000000,('Valuation Logic'!$E$16-1)*IF($P24&gt;='Valuation Logic'!$F$17,'Valuation Logic'!$L$16,IF($P24&lt;='Valuation Logic'!$G$17,'Valuation Logic'!$N$16,'Valuation Logic'!$M$16))/1000000),IF(AND($C$4&lt;&gt;"Angel/Pre-Seed",$C$4&lt;&gt;"Seed",T$21&gt;='Valuation Logic'!$D$18,T$21&lt;'Valuation Logic'!$E$18),MAX(IF(AND('Valuation Logic'!$D$18&lt;=T$21,T$21&lt;='Valuation Logic'!$E$18),IF($P24&gt;='Valuation Logic'!$F$18,'Valuation Logic'!$L$18,IF($P24&lt;='Valuation Logic'!$G$18,'Valuation Logic'!$N$18,'Valuation Logic'!$M$18)),0)*T$21/1000000,('Valuation Logic'!$E$17-1)*IF($P24&gt;='Valuation Logic'!$F$18,'Valuation Logic'!$L$17,IF($P24&lt;='Valuation Logic'!$G$18,'Valuation Logic'!$N$17,'Valuation Logic'!$M$17))/1000000),IF(AND($C$4&lt;&gt;"Angel/Pre-Seed",$C$4&lt;&gt;"Seed",T$21&gt;='Valuation Logic'!$D$19),MAX(IF('Valuation Logic'!$D$19&lt;=T$21,IF($P24&gt;='Valuation Logic'!$F$19,'Valuation Logic'!$L$19,IF($P24&lt;='Valuation Logic'!$G$19,'Valuation Logic'!$N$19,'Valuation Logic'!$M$19)),0)*T$21/1000000,('Valuation Logic'!$E$18-1)*IF($P24&gt;='Valuation Logic'!$F$19,'Valuation Logic'!$L$18,IF($P24&lt;='Valuation Logic'!$G$19,'Valuation Logic'!$N$18,'Valuation Logic'!$M$18))/1000000),0))))))))))))))))))</f>
        <v>94.999990499999996</v>
      </c>
      <c r="U24" s="36">
        <f ca="1">+IF(AND($C$4="Angel/Pre-Seed",U$21&lt;'Valuation Logic'!$E$5),'Valuation Logic'!$G$5,IF(AND($C$4="Angel/Pre-Seed",U$21&gt;='Valuation Logic'!$D$7),'Valuation Logic'!$G$7,IF($C$4="Angel/Pre-Seed",'Valuation Logic'!$G$6,IF(AND($C$4="Seed",U$21&gt;='Valuation Logic'!$K$7,U$21&lt;'Valuation Logic'!$L$7),'Valuation Logic'!$N$7,IF(AND($C$4="Seed",U$21&gt;='Valuation Logic'!$K$8,$P24&gt;='Valuation Logic'!$F$15),'Valuation Logic'!$L$15*U$21/1000000,IF(AND($C$4="Seed",U$21&gt;='Valuation Logic'!$K$8,$P24&lt;'Valuation Logic'!$G$15),'Valuation Logic'!$N$15*U$21/1000000,IF(AND($C$4="Seed",U$21&gt;='Valuation Logic'!$K$8),'Valuation Logic'!$M$15*U$21/1000000,IF(AND($C$4="Seed",U$21&lt;'Valuation Logic'!$L$5,U$21&gt;='Valuation Logic'!$K$5),'Valuation Logic'!$N$5,IF(AND($C$4="Seed",U$21&gt;='Valuation Logic'!$K$6,U$21&lt;'Valuation Logic'!$L$6),'Valuation Logic'!$N$6,IF(AND($C$4="Seed",U$21&lt;'Valuation Logic'!$E$5),'Valuation Logic'!$G$5,IF(AND($C$4="Seed",U$21&gt;='Valuation Logic'!$D$7),'Valuation Logic'!$G$7,IF($C$4="Seed",'Valuation Logic'!$G$6,IF(AND(Calculator!$C$4&lt;&gt;"Angel/Pre-Seed",Calculator!$C$4&lt;&gt;"Seed",U$21&lt;'Valuation Logic'!$E$14,U$21&gt;='Valuation Logic'!$D$14),IF($P24&gt;='Valuation Logic'!$F$14,'Valuation Logic'!$L$14,IF($P24&lt;'Valuation Logic'!$G$14,'Valuation Logic'!$N$14,'Valuation Logic'!$M$14))*U$21/1000000,IF(AND($C$4&lt;&gt;"Angel/Pre-Seed",$C$4&lt;&gt;"Seed",U$21&gt;='Valuation Logic'!$D$15,U$21&lt;'Valuation Logic'!$E$15),MAX(IF(AND('Valuation Logic'!$D$15&lt;=U$21,U$21&lt;='Valuation Logic'!$E$15),IF($P24&gt;='Valuation Logic'!$F$15,'Valuation Logic'!$L$15,IF($P24&lt;='Valuation Logic'!$G$15,'Valuation Logic'!$N$15,'Valuation Logic'!$M$15)),0)*U$21/1000000,('Valuation Logic'!$E$14-1)*IF($P24&gt;='Valuation Logic'!$F$15,'Valuation Logic'!$L$14,IF($P24&lt;='Valuation Logic'!$G$15,'Valuation Logic'!$N$14,'Valuation Logic'!$M$14))/1000000),IF(AND($C$4&lt;&gt;"Angel/Pre-Seed",$C$4&lt;&gt;"Seed",U$21&gt;='Valuation Logic'!$D$16,U$21&lt;'Valuation Logic'!$E$16),MAX(IF(AND('Valuation Logic'!$D$16&lt;=U$21,U$21&lt;='Valuation Logic'!$E$16),IF($P24&gt;='Valuation Logic'!$F$16,'Valuation Logic'!$L$16,IF($P24&lt;='Valuation Logic'!$G$16,'Valuation Logic'!$N$16,'Valuation Logic'!$M$16)),0)*U$21/1000000,('Valuation Logic'!$E$15-1)*IF($P24&gt;='Valuation Logic'!$F$16,'Valuation Logic'!$L$15,IF($P24&lt;='Valuation Logic'!$G$16,'Valuation Logic'!$N$15,'Valuation Logic'!$M$15))/1000000),IF(AND($C$4&lt;&gt;"Angel/Pre-Seed",$C$4&lt;&gt;"Seed",U$21&gt;='Valuation Logic'!$D$17,U$21&lt;'Valuation Logic'!$E$17),MAX(IF(AND('Valuation Logic'!$D$17&lt;=U$21,U$21&lt;='Valuation Logic'!$E$17),IF($P24&gt;='Valuation Logic'!$F$17,'Valuation Logic'!$L$17,IF($P24&lt;='Valuation Logic'!$G$17,'Valuation Logic'!$N$17,'Valuation Logic'!$M$17)),0)*U$21/1000000,('Valuation Logic'!$E$16-1)*IF($P24&gt;='Valuation Logic'!$F$17,'Valuation Logic'!$L$16,IF($P24&lt;='Valuation Logic'!$G$17,'Valuation Logic'!$N$16,'Valuation Logic'!$M$16))/1000000),IF(AND($C$4&lt;&gt;"Angel/Pre-Seed",$C$4&lt;&gt;"Seed",U$21&gt;='Valuation Logic'!$D$18,U$21&lt;'Valuation Logic'!$E$18),MAX(IF(AND('Valuation Logic'!$D$18&lt;=U$21,U$21&lt;='Valuation Logic'!$E$18),IF($P24&gt;='Valuation Logic'!$F$18,'Valuation Logic'!$L$18,IF($P24&lt;='Valuation Logic'!$G$18,'Valuation Logic'!$N$18,'Valuation Logic'!$M$18)),0)*U$21/1000000,('Valuation Logic'!$E$17-1)*IF($P24&gt;='Valuation Logic'!$F$18,'Valuation Logic'!$L$17,IF($P24&lt;='Valuation Logic'!$G$18,'Valuation Logic'!$N$17,'Valuation Logic'!$M$17))/1000000),IF(AND($C$4&lt;&gt;"Angel/Pre-Seed",$C$4&lt;&gt;"Seed",U$21&gt;='Valuation Logic'!$D$19),MAX(IF('Valuation Logic'!$D$19&lt;=U$21,IF($P24&gt;='Valuation Logic'!$F$19,'Valuation Logic'!$L$19,IF($P24&lt;='Valuation Logic'!$G$19,'Valuation Logic'!$N$19,'Valuation Logic'!$M$19)),0)*U$21/1000000,('Valuation Logic'!$E$18-1)*IF($P24&gt;='Valuation Logic'!$F$19,'Valuation Logic'!$L$18,IF($P24&lt;='Valuation Logic'!$G$19,'Valuation Logic'!$N$18,'Valuation Logic'!$M$18))/1000000),0))))))))))))))))))</f>
        <v>105</v>
      </c>
    </row>
    <row r="25" spans="1:21" ht="15.75" customHeight="1" x14ac:dyDescent="0.2">
      <c r="A25" s="11" t="s">
        <v>34</v>
      </c>
      <c r="C25" s="38">
        <v>45157.224450000002</v>
      </c>
      <c r="E25" s="77"/>
      <c r="F25" s="34">
        <v>1.25</v>
      </c>
      <c r="G25" s="35">
        <f ca="1">+$G$24*F25</f>
        <v>1.1443728622120122</v>
      </c>
      <c r="H25" s="36">
        <f ca="1">+IF(AND($C$4="Angel/Pre-Seed",H$21&lt;'Valuation Logic'!$E$5),'Valuation Logic'!$F$5,IF(AND($C$4="Angel/Pre-Seed",H$21&gt;='Valuation Logic'!$D$7),'Valuation Logic'!$F$7,IF($C$4="Angel/Pre-Seed",'Valuation Logic'!$F$6,IF(AND($C$4="Seed",H$21&gt;='Valuation Logic'!$K$7,H$21&lt;'Valuation Logic'!$L$7),'Valuation Logic'!$M$7,IF(AND($C$4="Seed",H$21&gt;='Valuation Logic'!$K$8,$G25&gt;='Valuation Logic'!$F$15),'Valuation Logic'!$I$15*H$21/1000000,IF(AND($C$4="Seed",H$21&gt;='Valuation Logic'!$K$8,$G25&lt;'Valuation Logic'!$G$15),'Valuation Logic'!$K$15*H$21/1000000,IF(AND($C$4="Seed",H$21&gt;='Valuation Logic'!$K$8),'Valuation Logic'!$J$15*H$21/1000000,IF(AND($C$4="Seed",H$21&lt;'Valuation Logic'!$L$5,H$21&gt;='Valuation Logic'!$K$5),'Valuation Logic'!$M$5,IF(AND($C$4="Seed",H$21&gt;='Valuation Logic'!$K$6,H$21&lt;'Valuation Logic'!$L$6),'Valuation Logic'!$M$6,IF(AND($C$4="Seed",H$21&lt;'Valuation Logic'!$E$5),'Valuation Logic'!$F$5,IF(AND($C$4="Seed",H$21&gt;='Valuation Logic'!$D$7),'Valuation Logic'!$F$7,IF($C$4="Seed",'Valuation Logic'!$F$6,IF(AND($C$4&lt;&gt;"Angel/Pre-Seed",$C$4&lt;&gt;"Seed",H$21&lt;'Valuation Logic'!$E$14,H$21&gt;='Valuation Logic'!$D$14),IF($G25&gt;='Valuation Logic'!$F$14,'Valuation Logic'!$I$14,IF($G25&lt;'Valuation Logic'!$G$14,'Valuation Logic'!$K$14,'Valuation Logic'!$J$14))*H$21/1000000,IF(AND(Calculator!$C$4&lt;&gt;"Angel/Pre-Seed",$C$4&lt;&gt;"Seed",H$21&lt;'Valuation Logic'!$E$14,H$21&gt;='Valuation Logic'!$D$14),IF($G25&gt;='Valuation Logic'!$F$14,'Valuation Logic'!$I$14,IF($G25&lt;'Valuation Logic'!$G$14,'Valuation Logic'!$K$14,'Valuation Logic'!$J$14))*H$21/1000000,IF(AND($C$4&lt;&gt;"Angel/Pre-Seed",$C$4&lt;&gt;"Seed",H$21&gt;='Valuation Logic'!$D$15,H$21&lt;'Valuation Logic'!$E$15),MAX(IF(AND('Valuation Logic'!$D$15&lt;=H$21,H$21&lt;='Valuation Logic'!$E$15),IF($G25&gt;='Valuation Logic'!$F$15,'Valuation Logic'!$I$15,IF($G25&lt;='Valuation Logic'!$G$15,'Valuation Logic'!$K$15,'Valuation Logic'!$J$15)),0)*H$21/1000000,('Valuation Logic'!$E$14-1)*IF($G25&gt;='Valuation Logic'!$F$15,'Valuation Logic'!$I$14,IF($G25&lt;='Valuation Logic'!$G$15,'Valuation Logic'!$K$14,'Valuation Logic'!$J$14))/1000000),IF(AND($C$4&lt;&gt;"Angel/Pre-Seed",$C$4&lt;&gt;"Seed",H$21&gt;='Valuation Logic'!$D$16,H$21&lt;'Valuation Logic'!$E$16),MAX(IF(AND('Valuation Logic'!$D$16&lt;=H$21,H$21&lt;='Valuation Logic'!$E$16),IF($G25&gt;='Valuation Logic'!$F$16,'Valuation Logic'!$I$16,IF($G25&lt;='Valuation Logic'!$G$16,'Valuation Logic'!$K$16,'Valuation Logic'!$J$16)),0)*H$21/1000000,('Valuation Logic'!$E$15-1)*IF($G25&gt;='Valuation Logic'!$F$16,'Valuation Logic'!$I$15,IF($G25&lt;='Valuation Logic'!$G$16,'Valuation Logic'!$K$15,'Valuation Logic'!$J$15))/1000000),IF(AND($C$4&lt;&gt;"Angel/Pre-Seed",$C$4&lt;&gt;"Seed",H$21&gt;='Valuation Logic'!$D$17,H$21&lt;'Valuation Logic'!$E$17),MAX(IF(AND('Valuation Logic'!$D$17&lt;=H$21,H$21&lt;='Valuation Logic'!$E$17),IF($G25&gt;='Valuation Logic'!$F$17,'Valuation Logic'!$I$17,IF($G25&lt;='Valuation Logic'!$G$17,'Valuation Logic'!$K$17,'Valuation Logic'!$J$17)),0)*H$21/1000000,('Valuation Logic'!$E$16-1)*IF($G25&gt;='Valuation Logic'!$F$17,'Valuation Logic'!$I$16,IF($G25&lt;='Valuation Logic'!$G$17,'Valuation Logic'!$K$16,'Valuation Logic'!$J$16))/1000000),IF(AND($C$4&lt;&gt;"Angel/Pre-Seed",$C$4&lt;&gt;"Seed",H$21&gt;='Valuation Logic'!$D$18,H$21&lt;'Valuation Logic'!$E$18),MAX(IF(AND('Valuation Logic'!$D$18&lt;=H$21,H$21&lt;='Valuation Logic'!$E$18),IF($G25&gt;='Valuation Logic'!$F$18,'Valuation Logic'!$I$18,IF($G25&lt;='Valuation Logic'!$G$18,'Valuation Logic'!$K$18,'Valuation Logic'!$J$18)),0)*H$21/1000000,('Valuation Logic'!$E$17-1)*IF($G25&gt;='Valuation Logic'!$F$18,'Valuation Logic'!$I$17,IF($G25&lt;='Valuation Logic'!$G$18,'Valuation Logic'!$K$17,'Valuation Logic'!$J$17))/1000000),IF(AND($C$4&lt;&gt;"Angel/Pre-Seed",$C$4&lt;&gt;"Seed",H$21&gt;='Valuation Logic'!$D$19),MAX(IF('Valuation Logic'!$D$19&lt;=H$21,IF($G25&gt;='Valuation Logic'!$F$19,'Valuation Logic'!$I$19,IF($G25&lt;='Valuation Logic'!$G$19,'Valuation Logic'!$K$19,'Valuation Logic'!$J$19)),0)*H$21/1000000,('Valuation Logic'!$E$18-1)*IF($G25&gt;='Valuation Logic'!$F$19,'Valuation Logic'!$I$18,IF($G25&lt;='Valuation Logic'!$G$19,'Valuation Logic'!$K$18,'Valuation Logic'!$J$18))/1000000),0)))))))))))))))))))</f>
        <v>142.5</v>
      </c>
      <c r="I25" s="36">
        <f ca="1">+IF(AND($C$4="Angel/Pre-Seed",I$21&lt;'Valuation Logic'!$E$5),'Valuation Logic'!$F$5,IF(AND($C$4="Angel/Pre-Seed",I$21&gt;='Valuation Logic'!$D$7),'Valuation Logic'!$F$7,IF($C$4="Angel/Pre-Seed",'Valuation Logic'!$F$6,IF(AND($C$4="Seed",I$21&gt;='Valuation Logic'!$K$7,I$21&lt;'Valuation Logic'!$L$7),'Valuation Logic'!$M$7,IF(AND($C$4="Seed",I$21&gt;='Valuation Logic'!$K$8,$G25&gt;='Valuation Logic'!$F$15),'Valuation Logic'!$I$15*I$21/1000000,IF(AND($C$4="Seed",I$21&gt;='Valuation Logic'!$K$8,$G25&lt;'Valuation Logic'!$G$15),'Valuation Logic'!$K$15*I$21/1000000,IF(AND($C$4="Seed",I$21&gt;='Valuation Logic'!$K$8),'Valuation Logic'!$J$15*I$21/1000000,IF(AND($C$4="Seed",I$21&lt;'Valuation Logic'!$L$5,I$21&gt;='Valuation Logic'!$K$5),'Valuation Logic'!$M$5,IF(AND($C$4="Seed",I$21&gt;='Valuation Logic'!$K$6,I$21&lt;'Valuation Logic'!$L$6),'Valuation Logic'!$M$6,IF(AND($C$4="Seed",I$21&lt;'Valuation Logic'!$E$5),'Valuation Logic'!$F$5,IF(AND($C$4="Seed",I$21&gt;='Valuation Logic'!$D$7),'Valuation Logic'!$F$7,IF($C$4="Seed",'Valuation Logic'!$F$6,IF(AND($C$4&lt;&gt;"Angel/Pre-Seed",$C$4&lt;&gt;"Seed",I$21&lt;'Valuation Logic'!$E$14,I$21&gt;='Valuation Logic'!$D$14),IF($G25&gt;='Valuation Logic'!$F$14,'Valuation Logic'!$I$14,IF($G25&lt;'Valuation Logic'!$G$14,'Valuation Logic'!$K$14,'Valuation Logic'!$J$14))*I$21/1000000,IF(AND(Calculator!$C$4&lt;&gt;"Angel/Pre-Seed",$C$4&lt;&gt;"Seed",I$21&lt;'Valuation Logic'!$E$14,I$21&gt;='Valuation Logic'!$D$14),IF($G25&gt;='Valuation Logic'!$F$14,'Valuation Logic'!$I$14,IF($G25&lt;'Valuation Logic'!$G$14,'Valuation Logic'!$K$14,'Valuation Logic'!$J$14))*I$21/1000000,IF(AND($C$4&lt;&gt;"Angel/Pre-Seed",$C$4&lt;&gt;"Seed",I$21&gt;='Valuation Logic'!$D$15,I$21&lt;'Valuation Logic'!$E$15),MAX(IF(AND('Valuation Logic'!$D$15&lt;=I$21,I$21&lt;='Valuation Logic'!$E$15),IF($G25&gt;='Valuation Logic'!$F$15,'Valuation Logic'!$I$15,IF($G25&lt;='Valuation Logic'!$G$15,'Valuation Logic'!$K$15,'Valuation Logic'!$J$15)),0)*I$21/1000000,('Valuation Logic'!$E$14-1)*IF($G25&gt;='Valuation Logic'!$F$15,'Valuation Logic'!$I$14,IF($G25&lt;='Valuation Logic'!$G$15,'Valuation Logic'!$K$14,'Valuation Logic'!$J$14))/1000000),IF(AND($C$4&lt;&gt;"Angel/Pre-Seed",$C$4&lt;&gt;"Seed",I$21&gt;='Valuation Logic'!$D$16,I$21&lt;'Valuation Logic'!$E$16),MAX(IF(AND('Valuation Logic'!$D$16&lt;=I$21,I$21&lt;='Valuation Logic'!$E$16),IF($G25&gt;='Valuation Logic'!$F$16,'Valuation Logic'!$I$16,IF($G25&lt;='Valuation Logic'!$G$16,'Valuation Logic'!$K$16,'Valuation Logic'!$J$16)),0)*I$21/1000000,('Valuation Logic'!$E$15-1)*IF($G25&gt;='Valuation Logic'!$F$16,'Valuation Logic'!$I$15,IF($G25&lt;='Valuation Logic'!$G$16,'Valuation Logic'!$K$15,'Valuation Logic'!$J$15))/1000000),IF(AND($C$4&lt;&gt;"Angel/Pre-Seed",$C$4&lt;&gt;"Seed",I$21&gt;='Valuation Logic'!$D$17,I$21&lt;'Valuation Logic'!$E$17),MAX(IF(AND('Valuation Logic'!$D$17&lt;=I$21,I$21&lt;='Valuation Logic'!$E$17),IF($G25&gt;='Valuation Logic'!$F$17,'Valuation Logic'!$I$17,IF($G25&lt;='Valuation Logic'!$G$17,'Valuation Logic'!$K$17,'Valuation Logic'!$J$17)),0)*I$21/1000000,('Valuation Logic'!$E$16-1)*IF($G25&gt;='Valuation Logic'!$F$17,'Valuation Logic'!$I$16,IF($G25&lt;='Valuation Logic'!$G$17,'Valuation Logic'!$K$16,'Valuation Logic'!$J$16))/1000000),IF(AND($C$4&lt;&gt;"Angel/Pre-Seed",$C$4&lt;&gt;"Seed",I$21&gt;='Valuation Logic'!$D$18,I$21&lt;'Valuation Logic'!$E$18),MAX(IF(AND('Valuation Logic'!$D$18&lt;=I$21,I$21&lt;='Valuation Logic'!$E$18),IF($G25&gt;='Valuation Logic'!$F$18,'Valuation Logic'!$I$18,IF($G25&lt;='Valuation Logic'!$G$18,'Valuation Logic'!$K$18,'Valuation Logic'!$J$18)),0)*I$21/1000000,('Valuation Logic'!$E$17-1)*IF($G25&gt;='Valuation Logic'!$F$18,'Valuation Logic'!$I$17,IF($G25&lt;='Valuation Logic'!$G$18,'Valuation Logic'!$K$17,'Valuation Logic'!$J$17))/1000000),IF(AND($C$4&lt;&gt;"Angel/Pre-Seed",$C$4&lt;&gt;"Seed",I$21&gt;='Valuation Logic'!$D$19),MAX(IF('Valuation Logic'!$D$19&lt;=I$21,IF($G25&gt;='Valuation Logic'!$F$19,'Valuation Logic'!$I$19,IF($G25&lt;='Valuation Logic'!$G$19,'Valuation Logic'!$K$19,'Valuation Logic'!$J$19)),0)*I$21/1000000,('Valuation Logic'!$E$18-1)*IF($G25&gt;='Valuation Logic'!$F$19,'Valuation Logic'!$I$18,IF($G25&lt;='Valuation Logic'!$G$19,'Valuation Logic'!$K$18,'Valuation Logic'!$J$18))/1000000),0)))))))))))))))))))</f>
        <v>178.125</v>
      </c>
      <c r="J25" s="36">
        <f ca="1">+IF(AND($C$4="Angel/Pre-Seed",J$21&lt;'Valuation Logic'!$E$5),'Valuation Logic'!$F$5,IF(AND($C$4="Angel/Pre-Seed",J$21&gt;='Valuation Logic'!$D$7),'Valuation Logic'!$F$7,IF($C$4="Angel/Pre-Seed",'Valuation Logic'!$F$6,IF(AND($C$4="Seed",J$21&gt;='Valuation Logic'!$K$7,J$21&lt;'Valuation Logic'!$L$7),'Valuation Logic'!$M$7,IF(AND($C$4="Seed",J$21&gt;='Valuation Logic'!$K$8,$G25&gt;='Valuation Logic'!$F$15),'Valuation Logic'!$I$15*J$21/1000000,IF(AND($C$4="Seed",J$21&gt;='Valuation Logic'!$K$8,$G25&lt;'Valuation Logic'!$G$15),'Valuation Logic'!$K$15*J$21/1000000,IF(AND($C$4="Seed",J$21&gt;='Valuation Logic'!$K$8),'Valuation Logic'!$J$15*J$21/1000000,IF(AND($C$4="Seed",J$21&lt;'Valuation Logic'!$L$5,J$21&gt;='Valuation Logic'!$K$5),'Valuation Logic'!$M$5,IF(AND($C$4="Seed",J$21&gt;='Valuation Logic'!$K$6,J$21&lt;'Valuation Logic'!$L$6),'Valuation Logic'!$M$6,IF(AND($C$4="Seed",J$21&lt;'Valuation Logic'!$E$5),'Valuation Logic'!$F$5,IF(AND($C$4="Seed",J$21&gt;='Valuation Logic'!$D$7),'Valuation Logic'!$F$7,IF($C$4="Seed",'Valuation Logic'!$F$6,IF(AND($C$4&lt;&gt;"Angel/Pre-Seed",$C$4&lt;&gt;"Seed",J$21&lt;'Valuation Logic'!$E$14,J$21&gt;='Valuation Logic'!$D$14),IF($G25&gt;='Valuation Logic'!$F$14,'Valuation Logic'!$I$14,IF($G25&lt;'Valuation Logic'!$G$14,'Valuation Logic'!$K$14,'Valuation Logic'!$J$14))*J$21/1000000,IF(AND(Calculator!$C$4&lt;&gt;"Angel/Pre-Seed",$C$4&lt;&gt;"Seed",J$21&lt;'Valuation Logic'!$E$14,J$21&gt;='Valuation Logic'!$D$14),IF($G25&gt;='Valuation Logic'!$F$14,'Valuation Logic'!$I$14,IF($G25&lt;'Valuation Logic'!$G$14,'Valuation Logic'!$K$14,'Valuation Logic'!$J$14))*J$21/1000000,IF(AND($C$4&lt;&gt;"Angel/Pre-Seed",$C$4&lt;&gt;"Seed",J$21&gt;='Valuation Logic'!$D$15,J$21&lt;'Valuation Logic'!$E$15),MAX(IF(AND('Valuation Logic'!$D$15&lt;=J$21,J$21&lt;='Valuation Logic'!$E$15),IF($G25&gt;='Valuation Logic'!$F$15,'Valuation Logic'!$I$15,IF($G25&lt;='Valuation Logic'!$G$15,'Valuation Logic'!$K$15,'Valuation Logic'!$J$15)),0)*J$21/1000000,('Valuation Logic'!$E$14-1)*IF($G25&gt;='Valuation Logic'!$F$15,'Valuation Logic'!$I$14,IF($G25&lt;='Valuation Logic'!$G$15,'Valuation Logic'!$K$14,'Valuation Logic'!$J$14))/1000000),IF(AND($C$4&lt;&gt;"Angel/Pre-Seed",$C$4&lt;&gt;"Seed",J$21&gt;='Valuation Logic'!$D$16,J$21&lt;'Valuation Logic'!$E$16),MAX(IF(AND('Valuation Logic'!$D$16&lt;=J$21,J$21&lt;='Valuation Logic'!$E$16),IF($G25&gt;='Valuation Logic'!$F$16,'Valuation Logic'!$I$16,IF($G25&lt;='Valuation Logic'!$G$16,'Valuation Logic'!$K$16,'Valuation Logic'!$J$16)),0)*J$21/1000000,('Valuation Logic'!$E$15-1)*IF($G25&gt;='Valuation Logic'!$F$16,'Valuation Logic'!$I$15,IF($G25&lt;='Valuation Logic'!$G$16,'Valuation Logic'!$K$15,'Valuation Logic'!$J$15))/1000000),IF(AND($C$4&lt;&gt;"Angel/Pre-Seed",$C$4&lt;&gt;"Seed",J$21&gt;='Valuation Logic'!$D$17,J$21&lt;'Valuation Logic'!$E$17),MAX(IF(AND('Valuation Logic'!$D$17&lt;=J$21,J$21&lt;='Valuation Logic'!$E$17),IF($G25&gt;='Valuation Logic'!$F$17,'Valuation Logic'!$I$17,IF($G25&lt;='Valuation Logic'!$G$17,'Valuation Logic'!$K$17,'Valuation Logic'!$J$17)),0)*J$21/1000000,('Valuation Logic'!$E$16-1)*IF($G25&gt;='Valuation Logic'!$F$17,'Valuation Logic'!$I$16,IF($G25&lt;='Valuation Logic'!$G$17,'Valuation Logic'!$K$16,'Valuation Logic'!$J$16))/1000000),IF(AND($C$4&lt;&gt;"Angel/Pre-Seed",$C$4&lt;&gt;"Seed",J$21&gt;='Valuation Logic'!$D$18,J$21&lt;'Valuation Logic'!$E$18),MAX(IF(AND('Valuation Logic'!$D$18&lt;=J$21,J$21&lt;='Valuation Logic'!$E$18),IF($G25&gt;='Valuation Logic'!$F$18,'Valuation Logic'!$I$18,IF($G25&lt;='Valuation Logic'!$G$18,'Valuation Logic'!$K$18,'Valuation Logic'!$J$18)),0)*J$21/1000000,('Valuation Logic'!$E$17-1)*IF($G25&gt;='Valuation Logic'!$F$18,'Valuation Logic'!$I$17,IF($G25&lt;='Valuation Logic'!$G$18,'Valuation Logic'!$K$17,'Valuation Logic'!$J$17))/1000000),IF(AND($C$4&lt;&gt;"Angel/Pre-Seed",$C$4&lt;&gt;"Seed",J$21&gt;='Valuation Logic'!$D$19),MAX(IF('Valuation Logic'!$D$19&lt;=J$21,IF($G25&gt;='Valuation Logic'!$F$19,'Valuation Logic'!$I$19,IF($G25&lt;='Valuation Logic'!$G$19,'Valuation Logic'!$K$19,'Valuation Logic'!$J$19)),0)*J$21/1000000,('Valuation Logic'!$E$18-1)*IF($G25&gt;='Valuation Logic'!$F$19,'Valuation Logic'!$I$18,IF($G25&lt;='Valuation Logic'!$G$19,'Valuation Logic'!$K$18,'Valuation Logic'!$J$18))/1000000),0)))))))))))))))))))</f>
        <v>189.99998099999999</v>
      </c>
      <c r="K25" s="36">
        <f ca="1">+IF(AND($C$4="Angel/Pre-Seed",K$21&lt;'Valuation Logic'!$E$5),'Valuation Logic'!$F$5,IF(AND($C$4="Angel/Pre-Seed",K$21&gt;='Valuation Logic'!$D$7),'Valuation Logic'!$F$7,IF($C$4="Angel/Pre-Seed",'Valuation Logic'!$F$6,IF(AND($C$4="Seed",K$21&gt;='Valuation Logic'!$K$7,K$21&lt;'Valuation Logic'!$L$7),'Valuation Logic'!$M$7,IF(AND($C$4="Seed",K$21&gt;='Valuation Logic'!$K$8,$G25&gt;='Valuation Logic'!$F$15),'Valuation Logic'!$I$15*K$21/1000000,IF(AND($C$4="Seed",K$21&gt;='Valuation Logic'!$K$8,$G25&lt;'Valuation Logic'!$G$15),'Valuation Logic'!$K$15*K$21/1000000,IF(AND($C$4="Seed",K$21&gt;='Valuation Logic'!$K$8),'Valuation Logic'!$J$15*K$21/1000000,IF(AND($C$4="Seed",K$21&lt;'Valuation Logic'!$L$5,K$21&gt;='Valuation Logic'!$K$5),'Valuation Logic'!$M$5,IF(AND($C$4="Seed",K$21&gt;='Valuation Logic'!$K$6,K$21&lt;'Valuation Logic'!$L$6),'Valuation Logic'!$M$6,IF(AND($C$4="Seed",K$21&lt;'Valuation Logic'!$E$5),'Valuation Logic'!$F$5,IF(AND($C$4="Seed",K$21&gt;='Valuation Logic'!$D$7),'Valuation Logic'!$F$7,IF($C$4="Seed",'Valuation Logic'!$F$6,IF(AND($C$4&lt;&gt;"Angel/Pre-Seed",$C$4&lt;&gt;"Seed",K$21&lt;'Valuation Logic'!$E$14,K$21&gt;='Valuation Logic'!$D$14),IF($G25&gt;='Valuation Logic'!$F$14,'Valuation Logic'!$I$14,IF($G25&lt;'Valuation Logic'!$G$14,'Valuation Logic'!$K$14,'Valuation Logic'!$J$14))*K$21/1000000,IF(AND(Calculator!$C$4&lt;&gt;"Angel/Pre-Seed",$C$4&lt;&gt;"Seed",K$21&lt;'Valuation Logic'!$E$14,K$21&gt;='Valuation Logic'!$D$14),IF($G25&gt;='Valuation Logic'!$F$14,'Valuation Logic'!$I$14,IF($G25&lt;'Valuation Logic'!$G$14,'Valuation Logic'!$K$14,'Valuation Logic'!$J$14))*K$21/1000000,IF(AND($C$4&lt;&gt;"Angel/Pre-Seed",$C$4&lt;&gt;"Seed",K$21&gt;='Valuation Logic'!$D$15,K$21&lt;'Valuation Logic'!$E$15),MAX(IF(AND('Valuation Logic'!$D$15&lt;=K$21,K$21&lt;='Valuation Logic'!$E$15),IF($G25&gt;='Valuation Logic'!$F$15,'Valuation Logic'!$I$15,IF($G25&lt;='Valuation Logic'!$G$15,'Valuation Logic'!$K$15,'Valuation Logic'!$J$15)),0)*K$21/1000000,('Valuation Logic'!$E$14-1)*IF($G25&gt;='Valuation Logic'!$F$15,'Valuation Logic'!$I$14,IF($G25&lt;='Valuation Logic'!$G$15,'Valuation Logic'!$K$14,'Valuation Logic'!$J$14))/1000000),IF(AND($C$4&lt;&gt;"Angel/Pre-Seed",$C$4&lt;&gt;"Seed",K$21&gt;='Valuation Logic'!$D$16,K$21&lt;'Valuation Logic'!$E$16),MAX(IF(AND('Valuation Logic'!$D$16&lt;=K$21,K$21&lt;='Valuation Logic'!$E$16),IF($G25&gt;='Valuation Logic'!$F$16,'Valuation Logic'!$I$16,IF($G25&lt;='Valuation Logic'!$G$16,'Valuation Logic'!$K$16,'Valuation Logic'!$J$16)),0)*K$21/1000000,('Valuation Logic'!$E$15-1)*IF($G25&gt;='Valuation Logic'!$F$16,'Valuation Logic'!$I$15,IF($G25&lt;='Valuation Logic'!$G$16,'Valuation Logic'!$K$15,'Valuation Logic'!$J$15))/1000000),IF(AND($C$4&lt;&gt;"Angel/Pre-Seed",$C$4&lt;&gt;"Seed",K$21&gt;='Valuation Logic'!$D$17,K$21&lt;'Valuation Logic'!$E$17),MAX(IF(AND('Valuation Logic'!$D$17&lt;=K$21,K$21&lt;='Valuation Logic'!$E$17),IF($G25&gt;='Valuation Logic'!$F$17,'Valuation Logic'!$I$17,IF($G25&lt;='Valuation Logic'!$G$17,'Valuation Logic'!$K$17,'Valuation Logic'!$J$17)),0)*K$21/1000000,('Valuation Logic'!$E$16-1)*IF($G25&gt;='Valuation Logic'!$F$17,'Valuation Logic'!$I$16,IF($G25&lt;='Valuation Logic'!$G$17,'Valuation Logic'!$K$16,'Valuation Logic'!$J$16))/1000000),IF(AND($C$4&lt;&gt;"Angel/Pre-Seed",$C$4&lt;&gt;"Seed",K$21&gt;='Valuation Logic'!$D$18,K$21&lt;'Valuation Logic'!$E$18),MAX(IF(AND('Valuation Logic'!$D$18&lt;=K$21,K$21&lt;='Valuation Logic'!$E$18),IF($G25&gt;='Valuation Logic'!$F$18,'Valuation Logic'!$I$18,IF($G25&lt;='Valuation Logic'!$G$18,'Valuation Logic'!$K$18,'Valuation Logic'!$J$18)),0)*K$21/1000000,('Valuation Logic'!$E$17-1)*IF($G25&gt;='Valuation Logic'!$F$18,'Valuation Logic'!$I$17,IF($G25&lt;='Valuation Logic'!$G$18,'Valuation Logic'!$K$17,'Valuation Logic'!$J$17))/1000000),IF(AND($C$4&lt;&gt;"Angel/Pre-Seed",$C$4&lt;&gt;"Seed",K$21&gt;='Valuation Logic'!$D$19),MAX(IF('Valuation Logic'!$D$19&lt;=K$21,IF($G25&gt;='Valuation Logic'!$F$19,'Valuation Logic'!$I$19,IF($G25&lt;='Valuation Logic'!$G$19,'Valuation Logic'!$K$19,'Valuation Logic'!$J$19)),0)*K$21/1000000,('Valuation Logic'!$E$18-1)*IF($G25&gt;='Valuation Logic'!$F$19,'Valuation Logic'!$I$18,IF($G25&lt;='Valuation Logic'!$G$19,'Valuation Logic'!$K$18,'Valuation Logic'!$J$18))/1000000),0)))))))))))))))))))</f>
        <v>189.99998099999999</v>
      </c>
      <c r="L25" s="36">
        <f ca="1">+IF(AND($C$4="Angel/Pre-Seed",L$21&lt;'Valuation Logic'!$E$5),'Valuation Logic'!$F$5,IF(AND($C$4="Angel/Pre-Seed",L$21&gt;='Valuation Logic'!$D$7),'Valuation Logic'!$F$7,IF($C$4="Angel/Pre-Seed",'Valuation Logic'!$F$6,IF(AND($C$4="Seed",L$21&gt;='Valuation Logic'!$K$7,L$21&lt;'Valuation Logic'!$L$7),'Valuation Logic'!$M$7,IF(AND($C$4="Seed",L$21&gt;='Valuation Logic'!$K$8,$G25&gt;='Valuation Logic'!$F$15),'Valuation Logic'!$I$15*L$21/1000000,IF(AND($C$4="Seed",L$21&gt;='Valuation Logic'!$K$8,$G25&lt;'Valuation Logic'!$G$15),'Valuation Logic'!$K$15*L$21/1000000,IF(AND($C$4="Seed",L$21&gt;='Valuation Logic'!$K$8),'Valuation Logic'!$J$15*L$21/1000000,IF(AND($C$4="Seed",L$21&lt;'Valuation Logic'!$L$5,L$21&gt;='Valuation Logic'!$K$5),'Valuation Logic'!$M$5,IF(AND($C$4="Seed",L$21&gt;='Valuation Logic'!$K$6,L$21&lt;'Valuation Logic'!$L$6),'Valuation Logic'!$M$6,IF(AND($C$4="Seed",L$21&lt;'Valuation Logic'!$E$5),'Valuation Logic'!$F$5,IF(AND($C$4="Seed",L$21&gt;='Valuation Logic'!$D$7),'Valuation Logic'!$F$7,IF($C$4="Seed",'Valuation Logic'!$F$6,IF(AND($C$4&lt;&gt;"Angel/Pre-Seed",$C$4&lt;&gt;"Seed",L$21&lt;'Valuation Logic'!$E$14,L$21&gt;='Valuation Logic'!$D$14),IF($G25&gt;='Valuation Logic'!$F$14,'Valuation Logic'!$I$14,IF($G25&lt;'Valuation Logic'!$G$14,'Valuation Logic'!$K$14,'Valuation Logic'!$J$14))*L$21/1000000,IF(AND(Calculator!$C$4&lt;&gt;"Angel/Pre-Seed",$C$4&lt;&gt;"Seed",L$21&lt;'Valuation Logic'!$E$14,L$21&gt;='Valuation Logic'!$D$14),IF($G25&gt;='Valuation Logic'!$F$14,'Valuation Logic'!$I$14,IF($G25&lt;'Valuation Logic'!$G$14,'Valuation Logic'!$K$14,'Valuation Logic'!$J$14))*L$21/1000000,IF(AND($C$4&lt;&gt;"Angel/Pre-Seed",$C$4&lt;&gt;"Seed",L$21&gt;='Valuation Logic'!$D$15,L$21&lt;'Valuation Logic'!$E$15),MAX(IF(AND('Valuation Logic'!$D$15&lt;=L$21,L$21&lt;='Valuation Logic'!$E$15),IF($G25&gt;='Valuation Logic'!$F$15,'Valuation Logic'!$I$15,IF($G25&lt;='Valuation Logic'!$G$15,'Valuation Logic'!$K$15,'Valuation Logic'!$J$15)),0)*L$21/1000000,('Valuation Logic'!$E$14-1)*IF($G25&gt;='Valuation Logic'!$F$15,'Valuation Logic'!$I$14,IF($G25&lt;='Valuation Logic'!$G$15,'Valuation Logic'!$K$14,'Valuation Logic'!$J$14))/1000000),IF(AND($C$4&lt;&gt;"Angel/Pre-Seed",$C$4&lt;&gt;"Seed",L$21&gt;='Valuation Logic'!$D$16,L$21&lt;'Valuation Logic'!$E$16),MAX(IF(AND('Valuation Logic'!$D$16&lt;=L$21,L$21&lt;='Valuation Logic'!$E$16),IF($G25&gt;='Valuation Logic'!$F$16,'Valuation Logic'!$I$16,IF($G25&lt;='Valuation Logic'!$G$16,'Valuation Logic'!$K$16,'Valuation Logic'!$J$16)),0)*L$21/1000000,('Valuation Logic'!$E$15-1)*IF($G25&gt;='Valuation Logic'!$F$16,'Valuation Logic'!$I$15,IF($G25&lt;='Valuation Logic'!$G$16,'Valuation Logic'!$K$15,'Valuation Logic'!$J$15))/1000000),IF(AND($C$4&lt;&gt;"Angel/Pre-Seed",$C$4&lt;&gt;"Seed",L$21&gt;='Valuation Logic'!$D$17,L$21&lt;'Valuation Logic'!$E$17),MAX(IF(AND('Valuation Logic'!$D$17&lt;=L$21,L$21&lt;='Valuation Logic'!$E$17),IF($G25&gt;='Valuation Logic'!$F$17,'Valuation Logic'!$I$17,IF($G25&lt;='Valuation Logic'!$G$17,'Valuation Logic'!$K$17,'Valuation Logic'!$J$17)),0)*L$21/1000000,('Valuation Logic'!$E$16-1)*IF($G25&gt;='Valuation Logic'!$F$17,'Valuation Logic'!$I$16,IF($G25&lt;='Valuation Logic'!$G$17,'Valuation Logic'!$K$16,'Valuation Logic'!$J$16))/1000000),IF(AND($C$4&lt;&gt;"Angel/Pre-Seed",$C$4&lt;&gt;"Seed",L$21&gt;='Valuation Logic'!$D$18,L$21&lt;'Valuation Logic'!$E$18),MAX(IF(AND('Valuation Logic'!$D$18&lt;=L$21,L$21&lt;='Valuation Logic'!$E$18),IF($G25&gt;='Valuation Logic'!$F$18,'Valuation Logic'!$I$18,IF($G25&lt;='Valuation Logic'!$G$18,'Valuation Logic'!$K$18,'Valuation Logic'!$J$18)),0)*L$21/1000000,('Valuation Logic'!$E$17-1)*IF($G25&gt;='Valuation Logic'!$F$18,'Valuation Logic'!$I$17,IF($G25&lt;='Valuation Logic'!$G$18,'Valuation Logic'!$K$17,'Valuation Logic'!$J$17))/1000000),IF(AND($C$4&lt;&gt;"Angel/Pre-Seed",$C$4&lt;&gt;"Seed",L$21&gt;='Valuation Logic'!$D$19),MAX(IF('Valuation Logic'!$D$19&lt;=L$21,IF($G25&gt;='Valuation Logic'!$F$19,'Valuation Logic'!$I$19,IF($G25&lt;='Valuation Logic'!$G$19,'Valuation Logic'!$K$19,'Valuation Logic'!$J$19)),0)*L$21/1000000,('Valuation Logic'!$E$18-1)*IF($G25&gt;='Valuation Logic'!$F$19,'Valuation Logic'!$I$18,IF($G25&lt;='Valuation Logic'!$G$19,'Valuation Logic'!$K$18,'Valuation Logic'!$J$18))/1000000),0)))))))))))))))))))</f>
        <v>210</v>
      </c>
      <c r="N25" s="77"/>
      <c r="O25" s="37">
        <f t="shared" ref="O25:O26" si="6">+F25</f>
        <v>1.25</v>
      </c>
      <c r="P25" s="35">
        <f ca="1">+$G$24*O25</f>
        <v>1.1443728622120122</v>
      </c>
      <c r="Q25" s="36">
        <f ca="1">+IF(AND($C$4="Angel/Pre-Seed",Q$21&lt;'Valuation Logic'!$E$5),'Valuation Logic'!$G$5,IF(AND($C$4="Angel/Pre-Seed",Q$21&gt;='Valuation Logic'!$D$7),'Valuation Logic'!$G$7,IF($C$4="Angel/Pre-Seed",'Valuation Logic'!$G$6,IF(AND($C$4="Seed",Q$21&gt;='Valuation Logic'!$K$7,Q$21&lt;'Valuation Logic'!$L$7),'Valuation Logic'!$N$7,IF(AND($C$4="Seed",Q$21&gt;='Valuation Logic'!$K$8,$P25&gt;='Valuation Logic'!$F$15),'Valuation Logic'!$L$15*Q$21/1000000,IF(AND($C$4="Seed",Q$21&gt;='Valuation Logic'!$K$8,$P25&lt;'Valuation Logic'!$G$15),'Valuation Logic'!$N$15*Q$21/1000000,IF(AND($C$4="Seed",Q$21&gt;='Valuation Logic'!$K$8),'Valuation Logic'!$M$15*Q$21/1000000,IF(AND($C$4="Seed",Q$21&lt;'Valuation Logic'!$L$5,Q$21&gt;='Valuation Logic'!$K$5),'Valuation Logic'!$N$5,IF(AND($C$4="Seed",Q$21&gt;='Valuation Logic'!$K$6,Q$21&lt;'Valuation Logic'!$L$6),'Valuation Logic'!$N$6,IF(AND($C$4="Seed",Q$21&lt;'Valuation Logic'!$E$5),'Valuation Logic'!$G$5,IF(AND($C$4="Seed",Q$21&gt;='Valuation Logic'!$D$7),'Valuation Logic'!$G$7,IF($C$4="Seed",'Valuation Logic'!$G$6,IF(AND(Calculator!$C$4&lt;&gt;"Angel/Pre-Seed",Calculator!$C$4&lt;&gt;"Seed",Q$21&lt;'Valuation Logic'!$E$14,Q$21&gt;='Valuation Logic'!$D$14),IF($P25&gt;='Valuation Logic'!$F$14,'Valuation Logic'!$L$14,IF($P25&lt;'Valuation Logic'!$G$14,'Valuation Logic'!$N$14,'Valuation Logic'!$M$14))*Q$21/1000000,IF(AND($C$4&lt;&gt;"Angel/Pre-Seed",$C$4&lt;&gt;"Seed",Q$21&gt;='Valuation Logic'!$D$15,Q$21&lt;'Valuation Logic'!$E$15),MAX(IF(AND('Valuation Logic'!$D$15&lt;=Q$21,Q$21&lt;='Valuation Logic'!$E$15),IF($P25&gt;='Valuation Logic'!$F$15,'Valuation Logic'!$L$15,IF($P25&lt;='Valuation Logic'!$G$15,'Valuation Logic'!$N$15,'Valuation Logic'!$M$15)),0)*Q$21/1000000,('Valuation Logic'!$E$14-1)*IF($P25&gt;='Valuation Logic'!$F$15,'Valuation Logic'!$L$14,IF($P25&lt;='Valuation Logic'!$G$15,'Valuation Logic'!$N$14,'Valuation Logic'!$M$14))/1000000),IF(AND($C$4&lt;&gt;"Angel/Pre-Seed",$C$4&lt;&gt;"Seed",Q$21&gt;='Valuation Logic'!$D$16,Q$21&lt;'Valuation Logic'!$E$16),MAX(IF(AND('Valuation Logic'!$D$16&lt;=Q$21,Q$21&lt;='Valuation Logic'!$E$16),IF($P25&gt;='Valuation Logic'!$F$16,'Valuation Logic'!$L$16,IF($P25&lt;='Valuation Logic'!$G$16,'Valuation Logic'!$N$16,'Valuation Logic'!$M$16)),0)*Q$21/1000000,('Valuation Logic'!$E$15-1)*IF($P25&gt;='Valuation Logic'!$F$16,'Valuation Logic'!$L$15,IF($P25&lt;='Valuation Logic'!$G$16,'Valuation Logic'!$N$15,'Valuation Logic'!$M$15))/1000000),IF(AND($C$4&lt;&gt;"Angel/Pre-Seed",$C$4&lt;&gt;"Seed",Q$21&gt;='Valuation Logic'!$D$17,Q$21&lt;'Valuation Logic'!$E$17),MAX(IF(AND('Valuation Logic'!$D$17&lt;=Q$21,Q$21&lt;='Valuation Logic'!$E$17),IF($P25&gt;='Valuation Logic'!$F$17,'Valuation Logic'!$L$17,IF($P25&lt;='Valuation Logic'!$G$17,'Valuation Logic'!$N$17,'Valuation Logic'!$M$17)),0)*Q$21/1000000,('Valuation Logic'!$E$16-1)*IF($P25&gt;='Valuation Logic'!$F$17,'Valuation Logic'!$L$16,IF($P25&lt;='Valuation Logic'!$G$17,'Valuation Logic'!$N$16,'Valuation Logic'!$M$16))/1000000),IF(AND($C$4&lt;&gt;"Angel/Pre-Seed",$C$4&lt;&gt;"Seed",Q$21&gt;='Valuation Logic'!$D$18,Q$21&lt;'Valuation Logic'!$E$18),MAX(IF(AND('Valuation Logic'!$D$18&lt;=Q$21,Q$21&lt;='Valuation Logic'!$E$18),IF($P25&gt;='Valuation Logic'!$F$18,'Valuation Logic'!$L$18,IF($P25&lt;='Valuation Logic'!$G$18,'Valuation Logic'!$N$18,'Valuation Logic'!$M$18)),0)*Q$21/1000000,('Valuation Logic'!$E$17-1)*IF($P25&gt;='Valuation Logic'!$F$18,'Valuation Logic'!$L$17,IF($P25&lt;='Valuation Logic'!$G$18,'Valuation Logic'!$N$17,'Valuation Logic'!$M$17))/1000000),IF(AND($C$4&lt;&gt;"Angel/Pre-Seed",$C$4&lt;&gt;"Seed",Q$21&gt;='Valuation Logic'!$D$19),MAX(IF('Valuation Logic'!$D$19&lt;=Q$21,IF($P25&gt;='Valuation Logic'!$F$19,'Valuation Logic'!$L$19,IF($P25&lt;='Valuation Logic'!$G$19,'Valuation Logic'!$N$19,'Valuation Logic'!$M$19)),0)*Q$21/1000000,('Valuation Logic'!$E$18-1)*IF($P25&gt;='Valuation Logic'!$F$19,'Valuation Logic'!$L$18,IF($P25&lt;='Valuation Logic'!$G$19,'Valuation Logic'!$N$18,'Valuation Logic'!$M$18))/1000000),0))))))))))))))))))</f>
        <v>71.25</v>
      </c>
      <c r="R25" s="36">
        <f ca="1">+IF(AND($C$4="Angel/Pre-Seed",R$21&lt;'Valuation Logic'!$E$5),'Valuation Logic'!$G$5,IF(AND($C$4="Angel/Pre-Seed",R$21&gt;='Valuation Logic'!$D$7),'Valuation Logic'!$G$7,IF($C$4="Angel/Pre-Seed",'Valuation Logic'!$G$6,IF(AND($C$4="Seed",R$21&gt;='Valuation Logic'!$K$7,R$21&lt;'Valuation Logic'!$L$7),'Valuation Logic'!$N$7,IF(AND($C$4="Seed",R$21&gt;='Valuation Logic'!$K$8,$P25&gt;='Valuation Logic'!$F$15),'Valuation Logic'!$L$15*R$21/1000000,IF(AND($C$4="Seed",R$21&gt;='Valuation Logic'!$K$8,$P25&lt;'Valuation Logic'!$G$15),'Valuation Logic'!$N$15*R$21/1000000,IF(AND($C$4="Seed",R$21&gt;='Valuation Logic'!$K$8),'Valuation Logic'!$M$15*R$21/1000000,IF(AND($C$4="Seed",R$21&lt;'Valuation Logic'!$L$5,R$21&gt;='Valuation Logic'!$K$5),'Valuation Logic'!$N$5,IF(AND($C$4="Seed",R$21&gt;='Valuation Logic'!$K$6,R$21&lt;'Valuation Logic'!$L$6),'Valuation Logic'!$N$6,IF(AND($C$4="Seed",R$21&lt;'Valuation Logic'!$E$5),'Valuation Logic'!$G$5,IF(AND($C$4="Seed",R$21&gt;='Valuation Logic'!$D$7),'Valuation Logic'!$G$7,IF($C$4="Seed",'Valuation Logic'!$G$6,IF(AND(Calculator!$C$4&lt;&gt;"Angel/Pre-Seed",Calculator!$C$4&lt;&gt;"Seed",R$21&lt;'Valuation Logic'!$E$14,R$21&gt;='Valuation Logic'!$D$14),IF($P25&gt;='Valuation Logic'!$F$14,'Valuation Logic'!$L$14,IF($P25&lt;'Valuation Logic'!$G$14,'Valuation Logic'!$N$14,'Valuation Logic'!$M$14))*R$21/1000000,IF(AND($C$4&lt;&gt;"Angel/Pre-Seed",$C$4&lt;&gt;"Seed",R$21&gt;='Valuation Logic'!$D$15,R$21&lt;'Valuation Logic'!$E$15),MAX(IF(AND('Valuation Logic'!$D$15&lt;=R$21,R$21&lt;='Valuation Logic'!$E$15),IF($P25&gt;='Valuation Logic'!$F$15,'Valuation Logic'!$L$15,IF($P25&lt;='Valuation Logic'!$G$15,'Valuation Logic'!$N$15,'Valuation Logic'!$M$15)),0)*R$21/1000000,('Valuation Logic'!$E$14-1)*IF($P25&gt;='Valuation Logic'!$F$15,'Valuation Logic'!$L$14,IF($P25&lt;='Valuation Logic'!$G$15,'Valuation Logic'!$N$14,'Valuation Logic'!$M$14))/1000000),IF(AND($C$4&lt;&gt;"Angel/Pre-Seed",$C$4&lt;&gt;"Seed",R$21&gt;='Valuation Logic'!$D$16,R$21&lt;'Valuation Logic'!$E$16),MAX(IF(AND('Valuation Logic'!$D$16&lt;=R$21,R$21&lt;='Valuation Logic'!$E$16),IF($P25&gt;='Valuation Logic'!$F$16,'Valuation Logic'!$L$16,IF($P25&lt;='Valuation Logic'!$G$16,'Valuation Logic'!$N$16,'Valuation Logic'!$M$16)),0)*R$21/1000000,('Valuation Logic'!$E$15-1)*IF($P25&gt;='Valuation Logic'!$F$16,'Valuation Logic'!$L$15,IF($P25&lt;='Valuation Logic'!$G$16,'Valuation Logic'!$N$15,'Valuation Logic'!$M$15))/1000000),IF(AND($C$4&lt;&gt;"Angel/Pre-Seed",$C$4&lt;&gt;"Seed",R$21&gt;='Valuation Logic'!$D$17,R$21&lt;'Valuation Logic'!$E$17),MAX(IF(AND('Valuation Logic'!$D$17&lt;=R$21,R$21&lt;='Valuation Logic'!$E$17),IF($P25&gt;='Valuation Logic'!$F$17,'Valuation Logic'!$L$17,IF($P25&lt;='Valuation Logic'!$G$17,'Valuation Logic'!$N$17,'Valuation Logic'!$M$17)),0)*R$21/1000000,('Valuation Logic'!$E$16-1)*IF($P25&gt;='Valuation Logic'!$F$17,'Valuation Logic'!$L$16,IF($P25&lt;='Valuation Logic'!$G$17,'Valuation Logic'!$N$16,'Valuation Logic'!$M$16))/1000000),IF(AND($C$4&lt;&gt;"Angel/Pre-Seed",$C$4&lt;&gt;"Seed",R$21&gt;='Valuation Logic'!$D$18,R$21&lt;'Valuation Logic'!$E$18),MAX(IF(AND('Valuation Logic'!$D$18&lt;=R$21,R$21&lt;='Valuation Logic'!$E$18),IF($P25&gt;='Valuation Logic'!$F$18,'Valuation Logic'!$L$18,IF($P25&lt;='Valuation Logic'!$G$18,'Valuation Logic'!$N$18,'Valuation Logic'!$M$18)),0)*R$21/1000000,('Valuation Logic'!$E$17-1)*IF($P25&gt;='Valuation Logic'!$F$18,'Valuation Logic'!$L$17,IF($P25&lt;='Valuation Logic'!$G$18,'Valuation Logic'!$N$17,'Valuation Logic'!$M$17))/1000000),IF(AND($C$4&lt;&gt;"Angel/Pre-Seed",$C$4&lt;&gt;"Seed",R$21&gt;='Valuation Logic'!$D$19),MAX(IF('Valuation Logic'!$D$19&lt;=R$21,IF($P25&gt;='Valuation Logic'!$F$19,'Valuation Logic'!$L$19,IF($P25&lt;='Valuation Logic'!$G$19,'Valuation Logic'!$N$19,'Valuation Logic'!$M$19)),0)*R$21/1000000,('Valuation Logic'!$E$18-1)*IF($P25&gt;='Valuation Logic'!$F$19,'Valuation Logic'!$L$18,IF($P25&lt;='Valuation Logic'!$G$19,'Valuation Logic'!$N$18,'Valuation Logic'!$M$18))/1000000),0))))))))))))))))))</f>
        <v>89.0625</v>
      </c>
      <c r="S25" s="36">
        <f ca="1">+IF(AND($C$4="Angel/Pre-Seed",S$21&lt;'Valuation Logic'!$E$5),'Valuation Logic'!$G$5,IF(AND($C$4="Angel/Pre-Seed",S$21&gt;='Valuation Logic'!$D$7),'Valuation Logic'!$G$7,IF($C$4="Angel/Pre-Seed",'Valuation Logic'!$G$6,IF(AND($C$4="Seed",S$21&gt;='Valuation Logic'!$K$7,S$21&lt;'Valuation Logic'!$L$7),'Valuation Logic'!$N$7,IF(AND($C$4="Seed",S$21&gt;='Valuation Logic'!$K$8,$P25&gt;='Valuation Logic'!$F$15),'Valuation Logic'!$L$15*S$21/1000000,IF(AND($C$4="Seed",S$21&gt;='Valuation Logic'!$K$8,$P25&lt;'Valuation Logic'!$G$15),'Valuation Logic'!$N$15*S$21/1000000,IF(AND($C$4="Seed",S$21&gt;='Valuation Logic'!$K$8),'Valuation Logic'!$M$15*S$21/1000000,IF(AND($C$4="Seed",S$21&lt;'Valuation Logic'!$L$5,S$21&gt;='Valuation Logic'!$K$5),'Valuation Logic'!$N$5,IF(AND($C$4="Seed",S$21&gt;='Valuation Logic'!$K$6,S$21&lt;'Valuation Logic'!$L$6),'Valuation Logic'!$N$6,IF(AND($C$4="Seed",S$21&lt;'Valuation Logic'!$E$5),'Valuation Logic'!$G$5,IF(AND($C$4="Seed",S$21&gt;='Valuation Logic'!$D$7),'Valuation Logic'!$G$7,IF($C$4="Seed",'Valuation Logic'!$G$6,IF(AND(Calculator!$C$4&lt;&gt;"Angel/Pre-Seed",Calculator!$C$4&lt;&gt;"Seed",S$21&lt;'Valuation Logic'!$E$14,S$21&gt;='Valuation Logic'!$D$14),IF($P25&gt;='Valuation Logic'!$F$14,'Valuation Logic'!$L$14,IF($P25&lt;'Valuation Logic'!$G$14,'Valuation Logic'!$N$14,'Valuation Logic'!$M$14))*S$21/1000000,IF(AND($C$4&lt;&gt;"Angel/Pre-Seed",$C$4&lt;&gt;"Seed",S$21&gt;='Valuation Logic'!$D$15,S$21&lt;'Valuation Logic'!$E$15),MAX(IF(AND('Valuation Logic'!$D$15&lt;=S$21,S$21&lt;='Valuation Logic'!$E$15),IF($P25&gt;='Valuation Logic'!$F$15,'Valuation Logic'!$L$15,IF($P25&lt;='Valuation Logic'!$G$15,'Valuation Logic'!$N$15,'Valuation Logic'!$M$15)),0)*S$21/1000000,('Valuation Logic'!$E$14-1)*IF($P25&gt;='Valuation Logic'!$F$15,'Valuation Logic'!$L$14,IF($P25&lt;='Valuation Logic'!$G$15,'Valuation Logic'!$N$14,'Valuation Logic'!$M$14))/1000000),IF(AND($C$4&lt;&gt;"Angel/Pre-Seed",$C$4&lt;&gt;"Seed",S$21&gt;='Valuation Logic'!$D$16,S$21&lt;'Valuation Logic'!$E$16),MAX(IF(AND('Valuation Logic'!$D$16&lt;=S$21,S$21&lt;='Valuation Logic'!$E$16),IF($P25&gt;='Valuation Logic'!$F$16,'Valuation Logic'!$L$16,IF($P25&lt;='Valuation Logic'!$G$16,'Valuation Logic'!$N$16,'Valuation Logic'!$M$16)),0)*S$21/1000000,('Valuation Logic'!$E$15-1)*IF($P25&gt;='Valuation Logic'!$F$16,'Valuation Logic'!$L$15,IF($P25&lt;='Valuation Logic'!$G$16,'Valuation Logic'!$N$15,'Valuation Logic'!$M$15))/1000000),IF(AND($C$4&lt;&gt;"Angel/Pre-Seed",$C$4&lt;&gt;"Seed",S$21&gt;='Valuation Logic'!$D$17,S$21&lt;'Valuation Logic'!$E$17),MAX(IF(AND('Valuation Logic'!$D$17&lt;=S$21,S$21&lt;='Valuation Logic'!$E$17),IF($P25&gt;='Valuation Logic'!$F$17,'Valuation Logic'!$L$17,IF($P25&lt;='Valuation Logic'!$G$17,'Valuation Logic'!$N$17,'Valuation Logic'!$M$17)),0)*S$21/1000000,('Valuation Logic'!$E$16-1)*IF($P25&gt;='Valuation Logic'!$F$17,'Valuation Logic'!$L$16,IF($P25&lt;='Valuation Logic'!$G$17,'Valuation Logic'!$N$16,'Valuation Logic'!$M$16))/1000000),IF(AND($C$4&lt;&gt;"Angel/Pre-Seed",$C$4&lt;&gt;"Seed",S$21&gt;='Valuation Logic'!$D$18,S$21&lt;'Valuation Logic'!$E$18),MAX(IF(AND('Valuation Logic'!$D$18&lt;=S$21,S$21&lt;='Valuation Logic'!$E$18),IF($P25&gt;='Valuation Logic'!$F$18,'Valuation Logic'!$L$18,IF($P25&lt;='Valuation Logic'!$G$18,'Valuation Logic'!$N$18,'Valuation Logic'!$M$18)),0)*S$21/1000000,('Valuation Logic'!$E$17-1)*IF($P25&gt;='Valuation Logic'!$F$18,'Valuation Logic'!$L$17,IF($P25&lt;='Valuation Logic'!$G$18,'Valuation Logic'!$N$17,'Valuation Logic'!$M$17))/1000000),IF(AND($C$4&lt;&gt;"Angel/Pre-Seed",$C$4&lt;&gt;"Seed",S$21&gt;='Valuation Logic'!$D$19),MAX(IF('Valuation Logic'!$D$19&lt;=S$21,IF($P25&gt;='Valuation Logic'!$F$19,'Valuation Logic'!$L$19,IF($P25&lt;='Valuation Logic'!$G$19,'Valuation Logic'!$N$19,'Valuation Logic'!$M$19)),0)*S$21/1000000,('Valuation Logic'!$E$18-1)*IF($P25&gt;='Valuation Logic'!$F$19,'Valuation Logic'!$L$18,IF($P25&lt;='Valuation Logic'!$G$19,'Valuation Logic'!$N$18,'Valuation Logic'!$M$18))/1000000),0))))))))))))))))))</f>
        <v>94.999990499999996</v>
      </c>
      <c r="T25" s="36">
        <f ca="1">+IF(AND($C$4="Angel/Pre-Seed",T$21&lt;'Valuation Logic'!$E$5),'Valuation Logic'!$G$5,IF(AND($C$4="Angel/Pre-Seed",T$21&gt;='Valuation Logic'!$D$7),'Valuation Logic'!$G$7,IF($C$4="Angel/Pre-Seed",'Valuation Logic'!$G$6,IF(AND($C$4="Seed",T$21&gt;='Valuation Logic'!$K$7,T$21&lt;'Valuation Logic'!$L$7),'Valuation Logic'!$N$7,IF(AND($C$4="Seed",T$21&gt;='Valuation Logic'!$K$8,$P25&gt;='Valuation Logic'!$F$15),'Valuation Logic'!$L$15*T$21/1000000,IF(AND($C$4="Seed",T$21&gt;='Valuation Logic'!$K$8,$P25&lt;'Valuation Logic'!$G$15),'Valuation Logic'!$N$15*T$21/1000000,IF(AND($C$4="Seed",T$21&gt;='Valuation Logic'!$K$8),'Valuation Logic'!$M$15*T$21/1000000,IF(AND($C$4="Seed",T$21&lt;'Valuation Logic'!$L$5,T$21&gt;='Valuation Logic'!$K$5),'Valuation Logic'!$N$5,IF(AND($C$4="Seed",T$21&gt;='Valuation Logic'!$K$6,T$21&lt;'Valuation Logic'!$L$6),'Valuation Logic'!$N$6,IF(AND($C$4="Seed",T$21&lt;'Valuation Logic'!$E$5),'Valuation Logic'!$G$5,IF(AND($C$4="Seed",T$21&gt;='Valuation Logic'!$D$7),'Valuation Logic'!$G$7,IF($C$4="Seed",'Valuation Logic'!$G$6,IF(AND(Calculator!$C$4&lt;&gt;"Angel/Pre-Seed",Calculator!$C$4&lt;&gt;"Seed",T$21&lt;'Valuation Logic'!$E$14,T$21&gt;='Valuation Logic'!$D$14),IF($P25&gt;='Valuation Logic'!$F$14,'Valuation Logic'!$L$14,IF($P25&lt;'Valuation Logic'!$G$14,'Valuation Logic'!$N$14,'Valuation Logic'!$M$14))*T$21/1000000,IF(AND($C$4&lt;&gt;"Angel/Pre-Seed",$C$4&lt;&gt;"Seed",T$21&gt;='Valuation Logic'!$D$15,T$21&lt;'Valuation Logic'!$E$15),MAX(IF(AND('Valuation Logic'!$D$15&lt;=T$21,T$21&lt;='Valuation Logic'!$E$15),IF($P25&gt;='Valuation Logic'!$F$15,'Valuation Logic'!$L$15,IF($P25&lt;='Valuation Logic'!$G$15,'Valuation Logic'!$N$15,'Valuation Logic'!$M$15)),0)*T$21/1000000,('Valuation Logic'!$E$14-1)*IF($P25&gt;='Valuation Logic'!$F$15,'Valuation Logic'!$L$14,IF($P25&lt;='Valuation Logic'!$G$15,'Valuation Logic'!$N$14,'Valuation Logic'!$M$14))/1000000),IF(AND($C$4&lt;&gt;"Angel/Pre-Seed",$C$4&lt;&gt;"Seed",T$21&gt;='Valuation Logic'!$D$16,T$21&lt;'Valuation Logic'!$E$16),MAX(IF(AND('Valuation Logic'!$D$16&lt;=T$21,T$21&lt;='Valuation Logic'!$E$16),IF($P25&gt;='Valuation Logic'!$F$16,'Valuation Logic'!$L$16,IF($P25&lt;='Valuation Logic'!$G$16,'Valuation Logic'!$N$16,'Valuation Logic'!$M$16)),0)*T$21/1000000,('Valuation Logic'!$E$15-1)*IF($P25&gt;='Valuation Logic'!$F$16,'Valuation Logic'!$L$15,IF($P25&lt;='Valuation Logic'!$G$16,'Valuation Logic'!$N$15,'Valuation Logic'!$M$15))/1000000),IF(AND($C$4&lt;&gt;"Angel/Pre-Seed",$C$4&lt;&gt;"Seed",T$21&gt;='Valuation Logic'!$D$17,T$21&lt;'Valuation Logic'!$E$17),MAX(IF(AND('Valuation Logic'!$D$17&lt;=T$21,T$21&lt;='Valuation Logic'!$E$17),IF($P25&gt;='Valuation Logic'!$F$17,'Valuation Logic'!$L$17,IF($P25&lt;='Valuation Logic'!$G$17,'Valuation Logic'!$N$17,'Valuation Logic'!$M$17)),0)*T$21/1000000,('Valuation Logic'!$E$16-1)*IF($P25&gt;='Valuation Logic'!$F$17,'Valuation Logic'!$L$16,IF($P25&lt;='Valuation Logic'!$G$17,'Valuation Logic'!$N$16,'Valuation Logic'!$M$16))/1000000),IF(AND($C$4&lt;&gt;"Angel/Pre-Seed",$C$4&lt;&gt;"Seed",T$21&gt;='Valuation Logic'!$D$18,T$21&lt;'Valuation Logic'!$E$18),MAX(IF(AND('Valuation Logic'!$D$18&lt;=T$21,T$21&lt;='Valuation Logic'!$E$18),IF($P25&gt;='Valuation Logic'!$F$18,'Valuation Logic'!$L$18,IF($P25&lt;='Valuation Logic'!$G$18,'Valuation Logic'!$N$18,'Valuation Logic'!$M$18)),0)*T$21/1000000,('Valuation Logic'!$E$17-1)*IF($P25&gt;='Valuation Logic'!$F$18,'Valuation Logic'!$L$17,IF($P25&lt;='Valuation Logic'!$G$18,'Valuation Logic'!$N$17,'Valuation Logic'!$M$17))/1000000),IF(AND($C$4&lt;&gt;"Angel/Pre-Seed",$C$4&lt;&gt;"Seed",T$21&gt;='Valuation Logic'!$D$19),MAX(IF('Valuation Logic'!$D$19&lt;=T$21,IF($P25&gt;='Valuation Logic'!$F$19,'Valuation Logic'!$L$19,IF($P25&lt;='Valuation Logic'!$G$19,'Valuation Logic'!$N$19,'Valuation Logic'!$M$19)),0)*T$21/1000000,('Valuation Logic'!$E$18-1)*IF($P25&gt;='Valuation Logic'!$F$19,'Valuation Logic'!$L$18,IF($P25&lt;='Valuation Logic'!$G$19,'Valuation Logic'!$N$18,'Valuation Logic'!$M$18))/1000000),0))))))))))))))))))</f>
        <v>94.999990499999996</v>
      </c>
      <c r="U25" s="36">
        <f ca="1">+IF(AND($C$4="Angel/Pre-Seed",U$21&lt;'Valuation Logic'!$E$5),'Valuation Logic'!$G$5,IF(AND($C$4="Angel/Pre-Seed",U$21&gt;='Valuation Logic'!$D$7),'Valuation Logic'!$G$7,IF($C$4="Angel/Pre-Seed",'Valuation Logic'!$G$6,IF(AND($C$4="Seed",U$21&gt;='Valuation Logic'!$K$7,U$21&lt;'Valuation Logic'!$L$7),'Valuation Logic'!$N$7,IF(AND($C$4="Seed",U$21&gt;='Valuation Logic'!$K$8,$P25&gt;='Valuation Logic'!$F$15),'Valuation Logic'!$L$15*U$21/1000000,IF(AND($C$4="Seed",U$21&gt;='Valuation Logic'!$K$8,$P25&lt;'Valuation Logic'!$G$15),'Valuation Logic'!$N$15*U$21/1000000,IF(AND($C$4="Seed",U$21&gt;='Valuation Logic'!$K$8),'Valuation Logic'!$M$15*U$21/1000000,IF(AND($C$4="Seed",U$21&lt;'Valuation Logic'!$L$5,U$21&gt;='Valuation Logic'!$K$5),'Valuation Logic'!$N$5,IF(AND($C$4="Seed",U$21&gt;='Valuation Logic'!$K$6,U$21&lt;'Valuation Logic'!$L$6),'Valuation Logic'!$N$6,IF(AND($C$4="Seed",U$21&lt;'Valuation Logic'!$E$5),'Valuation Logic'!$G$5,IF(AND($C$4="Seed",U$21&gt;='Valuation Logic'!$D$7),'Valuation Logic'!$G$7,IF($C$4="Seed",'Valuation Logic'!$G$6,IF(AND(Calculator!$C$4&lt;&gt;"Angel/Pre-Seed",Calculator!$C$4&lt;&gt;"Seed",U$21&lt;'Valuation Logic'!$E$14,U$21&gt;='Valuation Logic'!$D$14),IF($P25&gt;='Valuation Logic'!$F$14,'Valuation Logic'!$L$14,IF($P25&lt;'Valuation Logic'!$G$14,'Valuation Logic'!$N$14,'Valuation Logic'!$M$14))*U$21/1000000,IF(AND($C$4&lt;&gt;"Angel/Pre-Seed",$C$4&lt;&gt;"Seed",U$21&gt;='Valuation Logic'!$D$15,U$21&lt;'Valuation Logic'!$E$15),MAX(IF(AND('Valuation Logic'!$D$15&lt;=U$21,U$21&lt;='Valuation Logic'!$E$15),IF($P25&gt;='Valuation Logic'!$F$15,'Valuation Logic'!$L$15,IF($P25&lt;='Valuation Logic'!$G$15,'Valuation Logic'!$N$15,'Valuation Logic'!$M$15)),0)*U$21/1000000,('Valuation Logic'!$E$14-1)*IF($P25&gt;='Valuation Logic'!$F$15,'Valuation Logic'!$L$14,IF($P25&lt;='Valuation Logic'!$G$15,'Valuation Logic'!$N$14,'Valuation Logic'!$M$14))/1000000),IF(AND($C$4&lt;&gt;"Angel/Pre-Seed",$C$4&lt;&gt;"Seed",U$21&gt;='Valuation Logic'!$D$16,U$21&lt;'Valuation Logic'!$E$16),MAX(IF(AND('Valuation Logic'!$D$16&lt;=U$21,U$21&lt;='Valuation Logic'!$E$16),IF($P25&gt;='Valuation Logic'!$F$16,'Valuation Logic'!$L$16,IF($P25&lt;='Valuation Logic'!$G$16,'Valuation Logic'!$N$16,'Valuation Logic'!$M$16)),0)*U$21/1000000,('Valuation Logic'!$E$15-1)*IF($P25&gt;='Valuation Logic'!$F$16,'Valuation Logic'!$L$15,IF($P25&lt;='Valuation Logic'!$G$16,'Valuation Logic'!$N$15,'Valuation Logic'!$M$15))/1000000),IF(AND($C$4&lt;&gt;"Angel/Pre-Seed",$C$4&lt;&gt;"Seed",U$21&gt;='Valuation Logic'!$D$17,U$21&lt;'Valuation Logic'!$E$17),MAX(IF(AND('Valuation Logic'!$D$17&lt;=U$21,U$21&lt;='Valuation Logic'!$E$17),IF($P25&gt;='Valuation Logic'!$F$17,'Valuation Logic'!$L$17,IF($P25&lt;='Valuation Logic'!$G$17,'Valuation Logic'!$N$17,'Valuation Logic'!$M$17)),0)*U$21/1000000,('Valuation Logic'!$E$16-1)*IF($P25&gt;='Valuation Logic'!$F$17,'Valuation Logic'!$L$16,IF($P25&lt;='Valuation Logic'!$G$17,'Valuation Logic'!$N$16,'Valuation Logic'!$M$16))/1000000),IF(AND($C$4&lt;&gt;"Angel/Pre-Seed",$C$4&lt;&gt;"Seed",U$21&gt;='Valuation Logic'!$D$18,U$21&lt;'Valuation Logic'!$E$18),MAX(IF(AND('Valuation Logic'!$D$18&lt;=U$21,U$21&lt;='Valuation Logic'!$E$18),IF($P25&gt;='Valuation Logic'!$F$18,'Valuation Logic'!$L$18,IF($P25&lt;='Valuation Logic'!$G$18,'Valuation Logic'!$N$18,'Valuation Logic'!$M$18)),0)*U$21/1000000,('Valuation Logic'!$E$17-1)*IF($P25&gt;='Valuation Logic'!$F$18,'Valuation Logic'!$L$17,IF($P25&lt;='Valuation Logic'!$G$18,'Valuation Logic'!$N$17,'Valuation Logic'!$M$17))/1000000),IF(AND($C$4&lt;&gt;"Angel/Pre-Seed",$C$4&lt;&gt;"Seed",U$21&gt;='Valuation Logic'!$D$19),MAX(IF('Valuation Logic'!$D$19&lt;=U$21,IF($P25&gt;='Valuation Logic'!$F$19,'Valuation Logic'!$L$19,IF($P25&lt;='Valuation Logic'!$G$19,'Valuation Logic'!$N$19,'Valuation Logic'!$M$19)),0)*U$21/1000000,('Valuation Logic'!$E$18-1)*IF($P25&gt;='Valuation Logic'!$F$19,'Valuation Logic'!$L$18,IF($P25&lt;='Valuation Logic'!$G$19,'Valuation Logic'!$N$18,'Valuation Logic'!$M$18))/1000000),0))))))))))))))))))</f>
        <v>105</v>
      </c>
    </row>
    <row r="26" spans="1:21" ht="15.75" customHeight="1" x14ac:dyDescent="0.2">
      <c r="E26" s="77"/>
      <c r="F26" s="34">
        <v>1.5</v>
      </c>
      <c r="G26" s="35">
        <f ca="1">+$G$25*F26</f>
        <v>1.7165592933180183</v>
      </c>
      <c r="H26" s="36">
        <f ca="1">+IF(AND($C$4="Angel/Pre-Seed",H$21&lt;'Valuation Logic'!$E$5),'Valuation Logic'!$F$5,IF(AND($C$4="Angel/Pre-Seed",H$21&gt;='Valuation Logic'!$D$7),'Valuation Logic'!$F$7,IF($C$4="Angel/Pre-Seed",'Valuation Logic'!$F$6,IF(AND($C$4="Seed",H$21&gt;='Valuation Logic'!$K$7,H$21&lt;'Valuation Logic'!$L$7),'Valuation Logic'!$M$7,IF(AND($C$4="Seed",H$21&gt;='Valuation Logic'!$K$8,$G26&gt;='Valuation Logic'!$F$15),'Valuation Logic'!$I$15*H$21/1000000,IF(AND($C$4="Seed",H$21&gt;='Valuation Logic'!$K$8,$G26&lt;'Valuation Logic'!$G$15),'Valuation Logic'!$K$15*H$21/1000000,IF(AND($C$4="Seed",H$21&gt;='Valuation Logic'!$K$8),'Valuation Logic'!$J$15*H$21/1000000,IF(AND($C$4="Seed",H$21&lt;'Valuation Logic'!$L$5,H$21&gt;='Valuation Logic'!$K$5),'Valuation Logic'!$M$5,IF(AND($C$4="Seed",H$21&gt;='Valuation Logic'!$K$6,H$21&lt;'Valuation Logic'!$L$6),'Valuation Logic'!$M$6,IF(AND($C$4="Seed",H$21&lt;'Valuation Logic'!$E$5),'Valuation Logic'!$F$5,IF(AND($C$4="Seed",H$21&gt;='Valuation Logic'!$D$7),'Valuation Logic'!$F$7,IF($C$4="Seed",'Valuation Logic'!$F$6,IF(AND($C$4&lt;&gt;"Angel/Pre-Seed",$C$4&lt;&gt;"Seed",H$21&lt;'Valuation Logic'!$E$14,H$21&gt;='Valuation Logic'!$D$14),IF($G26&gt;='Valuation Logic'!$F$14,'Valuation Logic'!$I$14,IF($G26&lt;'Valuation Logic'!$G$14,'Valuation Logic'!$K$14,'Valuation Logic'!$J$14))*H$21/1000000,IF(AND(Calculator!$C$4&lt;&gt;"Angel/Pre-Seed",$C$4&lt;&gt;"Seed",H$21&lt;'Valuation Logic'!$E$14,H$21&gt;='Valuation Logic'!$D$14),IF($G26&gt;='Valuation Logic'!$F$14,'Valuation Logic'!$I$14,IF($G26&lt;'Valuation Logic'!$G$14,'Valuation Logic'!$K$14,'Valuation Logic'!$J$14))*H$21/1000000,IF(AND($C$4&lt;&gt;"Angel/Pre-Seed",$C$4&lt;&gt;"Seed",H$21&gt;='Valuation Logic'!$D$15,H$21&lt;'Valuation Logic'!$E$15),MAX(IF(AND('Valuation Logic'!$D$15&lt;=H$21,H$21&lt;='Valuation Logic'!$E$15),IF($G26&gt;='Valuation Logic'!$F$15,'Valuation Logic'!$I$15,IF($G26&lt;='Valuation Logic'!$G$15,'Valuation Logic'!$K$15,'Valuation Logic'!$J$15)),0)*H$21/1000000,('Valuation Logic'!$E$14-1)*IF($G26&gt;='Valuation Logic'!$F$15,'Valuation Logic'!$I$14,IF($G26&lt;='Valuation Logic'!$G$15,'Valuation Logic'!$K$14,'Valuation Logic'!$J$14))/1000000),IF(AND($C$4&lt;&gt;"Angel/Pre-Seed",$C$4&lt;&gt;"Seed",H$21&gt;='Valuation Logic'!$D$16,H$21&lt;'Valuation Logic'!$E$16),MAX(IF(AND('Valuation Logic'!$D$16&lt;=H$21,H$21&lt;='Valuation Logic'!$E$16),IF($G26&gt;='Valuation Logic'!$F$16,'Valuation Logic'!$I$16,IF($G26&lt;='Valuation Logic'!$G$16,'Valuation Logic'!$K$16,'Valuation Logic'!$J$16)),0)*H$21/1000000,('Valuation Logic'!$E$15-1)*IF($G26&gt;='Valuation Logic'!$F$16,'Valuation Logic'!$I$15,IF($G26&lt;='Valuation Logic'!$G$16,'Valuation Logic'!$K$15,'Valuation Logic'!$J$15))/1000000),IF(AND($C$4&lt;&gt;"Angel/Pre-Seed",$C$4&lt;&gt;"Seed",H$21&gt;='Valuation Logic'!$D$17,H$21&lt;'Valuation Logic'!$E$17),MAX(IF(AND('Valuation Logic'!$D$17&lt;=H$21,H$21&lt;='Valuation Logic'!$E$17),IF($G26&gt;='Valuation Logic'!$F$17,'Valuation Logic'!$I$17,IF($G26&lt;='Valuation Logic'!$G$17,'Valuation Logic'!$K$17,'Valuation Logic'!$J$17)),0)*H$21/1000000,('Valuation Logic'!$E$16-1)*IF($G26&gt;='Valuation Logic'!$F$17,'Valuation Logic'!$I$16,IF($G26&lt;='Valuation Logic'!$G$17,'Valuation Logic'!$K$16,'Valuation Logic'!$J$16))/1000000),IF(AND($C$4&lt;&gt;"Angel/Pre-Seed",$C$4&lt;&gt;"Seed",H$21&gt;='Valuation Logic'!$D$18,H$21&lt;'Valuation Logic'!$E$18),MAX(IF(AND('Valuation Logic'!$D$18&lt;=H$21,H$21&lt;='Valuation Logic'!$E$18),IF($G26&gt;='Valuation Logic'!$F$18,'Valuation Logic'!$I$18,IF($G26&lt;='Valuation Logic'!$G$18,'Valuation Logic'!$K$18,'Valuation Logic'!$J$18)),0)*H$21/1000000,('Valuation Logic'!$E$17-1)*IF($G26&gt;='Valuation Logic'!$F$18,'Valuation Logic'!$I$17,IF($G26&lt;='Valuation Logic'!$G$18,'Valuation Logic'!$K$17,'Valuation Logic'!$J$17))/1000000),IF(AND($C$4&lt;&gt;"Angel/Pre-Seed",$C$4&lt;&gt;"Seed",H$21&gt;='Valuation Logic'!$D$19),MAX(IF('Valuation Logic'!$D$19&lt;=H$21,IF($G26&gt;='Valuation Logic'!$F$19,'Valuation Logic'!$I$19,IF($G26&lt;='Valuation Logic'!$G$19,'Valuation Logic'!$K$19,'Valuation Logic'!$J$19)),0)*H$21/1000000,('Valuation Logic'!$E$18-1)*IF($G26&gt;='Valuation Logic'!$F$19,'Valuation Logic'!$I$18,IF($G26&lt;='Valuation Logic'!$G$19,'Valuation Logic'!$K$18,'Valuation Logic'!$J$18))/1000000),0)))))))))))))))))))</f>
        <v>142.5</v>
      </c>
      <c r="I26" s="36">
        <f ca="1">+IF(AND($C$4="Angel/Pre-Seed",I$21&lt;'Valuation Logic'!$E$5),'Valuation Logic'!$F$5,IF(AND($C$4="Angel/Pre-Seed",I$21&gt;='Valuation Logic'!$D$7),'Valuation Logic'!$F$7,IF($C$4="Angel/Pre-Seed",'Valuation Logic'!$F$6,IF(AND($C$4="Seed",I$21&gt;='Valuation Logic'!$K$7,I$21&lt;'Valuation Logic'!$L$7),'Valuation Logic'!$M$7,IF(AND($C$4="Seed",I$21&gt;='Valuation Logic'!$K$8,$G26&gt;='Valuation Logic'!$F$15),'Valuation Logic'!$I$15*I$21/1000000,IF(AND($C$4="Seed",I$21&gt;='Valuation Logic'!$K$8,$G26&lt;'Valuation Logic'!$G$15),'Valuation Logic'!$K$15*I$21/1000000,IF(AND($C$4="Seed",I$21&gt;='Valuation Logic'!$K$8),'Valuation Logic'!$J$15*I$21/1000000,IF(AND($C$4="Seed",I$21&lt;'Valuation Logic'!$L$5,I$21&gt;='Valuation Logic'!$K$5),'Valuation Logic'!$M$5,IF(AND($C$4="Seed",I$21&gt;='Valuation Logic'!$K$6,I$21&lt;'Valuation Logic'!$L$6),'Valuation Logic'!$M$6,IF(AND($C$4="Seed",I$21&lt;'Valuation Logic'!$E$5),'Valuation Logic'!$F$5,IF(AND($C$4="Seed",I$21&gt;='Valuation Logic'!$D$7),'Valuation Logic'!$F$7,IF($C$4="Seed",'Valuation Logic'!$F$6,IF(AND($C$4&lt;&gt;"Angel/Pre-Seed",$C$4&lt;&gt;"Seed",I$21&lt;'Valuation Logic'!$E$14,I$21&gt;='Valuation Logic'!$D$14),IF($G26&gt;='Valuation Logic'!$F$14,'Valuation Logic'!$I$14,IF($G26&lt;'Valuation Logic'!$G$14,'Valuation Logic'!$K$14,'Valuation Logic'!$J$14))*I$21/1000000,IF(AND(Calculator!$C$4&lt;&gt;"Angel/Pre-Seed",$C$4&lt;&gt;"Seed",I$21&lt;'Valuation Logic'!$E$14,I$21&gt;='Valuation Logic'!$D$14),IF($G26&gt;='Valuation Logic'!$F$14,'Valuation Logic'!$I$14,IF($G26&lt;'Valuation Logic'!$G$14,'Valuation Logic'!$K$14,'Valuation Logic'!$J$14))*I$21/1000000,IF(AND($C$4&lt;&gt;"Angel/Pre-Seed",$C$4&lt;&gt;"Seed",I$21&gt;='Valuation Logic'!$D$15,I$21&lt;'Valuation Logic'!$E$15),MAX(IF(AND('Valuation Logic'!$D$15&lt;=I$21,I$21&lt;='Valuation Logic'!$E$15),IF($G26&gt;='Valuation Logic'!$F$15,'Valuation Logic'!$I$15,IF($G26&lt;='Valuation Logic'!$G$15,'Valuation Logic'!$K$15,'Valuation Logic'!$J$15)),0)*I$21/1000000,('Valuation Logic'!$E$14-1)*IF($G26&gt;='Valuation Logic'!$F$15,'Valuation Logic'!$I$14,IF($G26&lt;='Valuation Logic'!$G$15,'Valuation Logic'!$K$14,'Valuation Logic'!$J$14))/1000000),IF(AND($C$4&lt;&gt;"Angel/Pre-Seed",$C$4&lt;&gt;"Seed",I$21&gt;='Valuation Logic'!$D$16,I$21&lt;'Valuation Logic'!$E$16),MAX(IF(AND('Valuation Logic'!$D$16&lt;=I$21,I$21&lt;='Valuation Logic'!$E$16),IF($G26&gt;='Valuation Logic'!$F$16,'Valuation Logic'!$I$16,IF($G26&lt;='Valuation Logic'!$G$16,'Valuation Logic'!$K$16,'Valuation Logic'!$J$16)),0)*I$21/1000000,('Valuation Logic'!$E$15-1)*IF($G26&gt;='Valuation Logic'!$F$16,'Valuation Logic'!$I$15,IF($G26&lt;='Valuation Logic'!$G$16,'Valuation Logic'!$K$15,'Valuation Logic'!$J$15))/1000000),IF(AND($C$4&lt;&gt;"Angel/Pre-Seed",$C$4&lt;&gt;"Seed",I$21&gt;='Valuation Logic'!$D$17,I$21&lt;'Valuation Logic'!$E$17),MAX(IF(AND('Valuation Logic'!$D$17&lt;=I$21,I$21&lt;='Valuation Logic'!$E$17),IF($G26&gt;='Valuation Logic'!$F$17,'Valuation Logic'!$I$17,IF($G26&lt;='Valuation Logic'!$G$17,'Valuation Logic'!$K$17,'Valuation Logic'!$J$17)),0)*I$21/1000000,('Valuation Logic'!$E$16-1)*IF($G26&gt;='Valuation Logic'!$F$17,'Valuation Logic'!$I$16,IF($G26&lt;='Valuation Logic'!$G$17,'Valuation Logic'!$K$16,'Valuation Logic'!$J$16))/1000000),IF(AND($C$4&lt;&gt;"Angel/Pre-Seed",$C$4&lt;&gt;"Seed",I$21&gt;='Valuation Logic'!$D$18,I$21&lt;'Valuation Logic'!$E$18),MAX(IF(AND('Valuation Logic'!$D$18&lt;=I$21,I$21&lt;='Valuation Logic'!$E$18),IF($G26&gt;='Valuation Logic'!$F$18,'Valuation Logic'!$I$18,IF($G26&lt;='Valuation Logic'!$G$18,'Valuation Logic'!$K$18,'Valuation Logic'!$J$18)),0)*I$21/1000000,('Valuation Logic'!$E$17-1)*IF($G26&gt;='Valuation Logic'!$F$18,'Valuation Logic'!$I$17,IF($G26&lt;='Valuation Logic'!$G$18,'Valuation Logic'!$K$17,'Valuation Logic'!$J$17))/1000000),IF(AND($C$4&lt;&gt;"Angel/Pre-Seed",$C$4&lt;&gt;"Seed",I$21&gt;='Valuation Logic'!$D$19),MAX(IF('Valuation Logic'!$D$19&lt;=I$21,IF($G26&gt;='Valuation Logic'!$F$19,'Valuation Logic'!$I$19,IF($G26&lt;='Valuation Logic'!$G$19,'Valuation Logic'!$K$19,'Valuation Logic'!$J$19)),0)*I$21/1000000,('Valuation Logic'!$E$18-1)*IF($G26&gt;='Valuation Logic'!$F$19,'Valuation Logic'!$I$18,IF($G26&lt;='Valuation Logic'!$G$19,'Valuation Logic'!$K$18,'Valuation Logic'!$J$18))/1000000),0)))))))))))))))))))</f>
        <v>178.125</v>
      </c>
      <c r="J26" s="36">
        <f ca="1">+IF(AND($C$4="Angel/Pre-Seed",J$21&lt;'Valuation Logic'!$E$5),'Valuation Logic'!$F$5,IF(AND($C$4="Angel/Pre-Seed",J$21&gt;='Valuation Logic'!$D$7),'Valuation Logic'!$F$7,IF($C$4="Angel/Pre-Seed",'Valuation Logic'!$F$6,IF(AND($C$4="Seed",J$21&gt;='Valuation Logic'!$K$7,J$21&lt;'Valuation Logic'!$L$7),'Valuation Logic'!$M$7,IF(AND($C$4="Seed",J$21&gt;='Valuation Logic'!$K$8,$G26&gt;='Valuation Logic'!$F$15),'Valuation Logic'!$I$15*J$21/1000000,IF(AND($C$4="Seed",J$21&gt;='Valuation Logic'!$K$8,$G26&lt;'Valuation Logic'!$G$15),'Valuation Logic'!$K$15*J$21/1000000,IF(AND($C$4="Seed",J$21&gt;='Valuation Logic'!$K$8),'Valuation Logic'!$J$15*J$21/1000000,IF(AND($C$4="Seed",J$21&lt;'Valuation Logic'!$L$5,J$21&gt;='Valuation Logic'!$K$5),'Valuation Logic'!$M$5,IF(AND($C$4="Seed",J$21&gt;='Valuation Logic'!$K$6,J$21&lt;'Valuation Logic'!$L$6),'Valuation Logic'!$M$6,IF(AND($C$4="Seed",J$21&lt;'Valuation Logic'!$E$5),'Valuation Logic'!$F$5,IF(AND($C$4="Seed",J$21&gt;='Valuation Logic'!$D$7),'Valuation Logic'!$F$7,IF($C$4="Seed",'Valuation Logic'!$F$6,IF(AND($C$4&lt;&gt;"Angel/Pre-Seed",$C$4&lt;&gt;"Seed",J$21&lt;'Valuation Logic'!$E$14,J$21&gt;='Valuation Logic'!$D$14),IF($G26&gt;='Valuation Logic'!$F$14,'Valuation Logic'!$I$14,IF($G26&lt;'Valuation Logic'!$G$14,'Valuation Logic'!$K$14,'Valuation Logic'!$J$14))*J$21/1000000,IF(AND(Calculator!$C$4&lt;&gt;"Angel/Pre-Seed",$C$4&lt;&gt;"Seed",J$21&lt;'Valuation Logic'!$E$14,J$21&gt;='Valuation Logic'!$D$14),IF($G26&gt;='Valuation Logic'!$F$14,'Valuation Logic'!$I$14,IF($G26&lt;'Valuation Logic'!$G$14,'Valuation Logic'!$K$14,'Valuation Logic'!$J$14))*J$21/1000000,IF(AND($C$4&lt;&gt;"Angel/Pre-Seed",$C$4&lt;&gt;"Seed",J$21&gt;='Valuation Logic'!$D$15,J$21&lt;'Valuation Logic'!$E$15),MAX(IF(AND('Valuation Logic'!$D$15&lt;=J$21,J$21&lt;='Valuation Logic'!$E$15),IF($G26&gt;='Valuation Logic'!$F$15,'Valuation Logic'!$I$15,IF($G26&lt;='Valuation Logic'!$G$15,'Valuation Logic'!$K$15,'Valuation Logic'!$J$15)),0)*J$21/1000000,('Valuation Logic'!$E$14-1)*IF($G26&gt;='Valuation Logic'!$F$15,'Valuation Logic'!$I$14,IF($G26&lt;='Valuation Logic'!$G$15,'Valuation Logic'!$K$14,'Valuation Logic'!$J$14))/1000000),IF(AND($C$4&lt;&gt;"Angel/Pre-Seed",$C$4&lt;&gt;"Seed",J$21&gt;='Valuation Logic'!$D$16,J$21&lt;'Valuation Logic'!$E$16),MAX(IF(AND('Valuation Logic'!$D$16&lt;=J$21,J$21&lt;='Valuation Logic'!$E$16),IF($G26&gt;='Valuation Logic'!$F$16,'Valuation Logic'!$I$16,IF($G26&lt;='Valuation Logic'!$G$16,'Valuation Logic'!$K$16,'Valuation Logic'!$J$16)),0)*J$21/1000000,('Valuation Logic'!$E$15-1)*IF($G26&gt;='Valuation Logic'!$F$16,'Valuation Logic'!$I$15,IF($G26&lt;='Valuation Logic'!$G$16,'Valuation Logic'!$K$15,'Valuation Logic'!$J$15))/1000000),IF(AND($C$4&lt;&gt;"Angel/Pre-Seed",$C$4&lt;&gt;"Seed",J$21&gt;='Valuation Logic'!$D$17,J$21&lt;'Valuation Logic'!$E$17),MAX(IF(AND('Valuation Logic'!$D$17&lt;=J$21,J$21&lt;='Valuation Logic'!$E$17),IF($G26&gt;='Valuation Logic'!$F$17,'Valuation Logic'!$I$17,IF($G26&lt;='Valuation Logic'!$G$17,'Valuation Logic'!$K$17,'Valuation Logic'!$J$17)),0)*J$21/1000000,('Valuation Logic'!$E$16-1)*IF($G26&gt;='Valuation Logic'!$F$17,'Valuation Logic'!$I$16,IF($G26&lt;='Valuation Logic'!$G$17,'Valuation Logic'!$K$16,'Valuation Logic'!$J$16))/1000000),IF(AND($C$4&lt;&gt;"Angel/Pre-Seed",$C$4&lt;&gt;"Seed",J$21&gt;='Valuation Logic'!$D$18,J$21&lt;'Valuation Logic'!$E$18),MAX(IF(AND('Valuation Logic'!$D$18&lt;=J$21,J$21&lt;='Valuation Logic'!$E$18),IF($G26&gt;='Valuation Logic'!$F$18,'Valuation Logic'!$I$18,IF($G26&lt;='Valuation Logic'!$G$18,'Valuation Logic'!$K$18,'Valuation Logic'!$J$18)),0)*J$21/1000000,('Valuation Logic'!$E$17-1)*IF($G26&gt;='Valuation Logic'!$F$18,'Valuation Logic'!$I$17,IF($G26&lt;='Valuation Logic'!$G$18,'Valuation Logic'!$K$17,'Valuation Logic'!$J$17))/1000000),IF(AND($C$4&lt;&gt;"Angel/Pre-Seed",$C$4&lt;&gt;"Seed",J$21&gt;='Valuation Logic'!$D$19),MAX(IF('Valuation Logic'!$D$19&lt;=J$21,IF($G26&gt;='Valuation Logic'!$F$19,'Valuation Logic'!$I$19,IF($G26&lt;='Valuation Logic'!$G$19,'Valuation Logic'!$K$19,'Valuation Logic'!$J$19)),0)*J$21/1000000,('Valuation Logic'!$E$18-1)*IF($G26&gt;='Valuation Logic'!$F$19,'Valuation Logic'!$I$18,IF($G26&lt;='Valuation Logic'!$G$19,'Valuation Logic'!$K$18,'Valuation Logic'!$J$18))/1000000),0)))))))))))))))))))</f>
        <v>292.5</v>
      </c>
      <c r="K26" s="36">
        <f ca="1">+IF(AND($C$4="Angel/Pre-Seed",K$21&lt;'Valuation Logic'!$E$5),'Valuation Logic'!$F$5,IF(AND($C$4="Angel/Pre-Seed",K$21&gt;='Valuation Logic'!$D$7),'Valuation Logic'!$F$7,IF($C$4="Angel/Pre-Seed",'Valuation Logic'!$F$6,IF(AND($C$4="Seed",K$21&gt;='Valuation Logic'!$K$7,K$21&lt;'Valuation Logic'!$L$7),'Valuation Logic'!$M$7,IF(AND($C$4="Seed",K$21&gt;='Valuation Logic'!$K$8,$G26&gt;='Valuation Logic'!$F$15),'Valuation Logic'!$I$15*K$21/1000000,IF(AND($C$4="Seed",K$21&gt;='Valuation Logic'!$K$8,$G26&lt;'Valuation Logic'!$G$15),'Valuation Logic'!$K$15*K$21/1000000,IF(AND($C$4="Seed",K$21&gt;='Valuation Logic'!$K$8),'Valuation Logic'!$J$15*K$21/1000000,IF(AND($C$4="Seed",K$21&lt;'Valuation Logic'!$L$5,K$21&gt;='Valuation Logic'!$K$5),'Valuation Logic'!$M$5,IF(AND($C$4="Seed",K$21&gt;='Valuation Logic'!$K$6,K$21&lt;'Valuation Logic'!$L$6),'Valuation Logic'!$M$6,IF(AND($C$4="Seed",K$21&lt;'Valuation Logic'!$E$5),'Valuation Logic'!$F$5,IF(AND($C$4="Seed",K$21&gt;='Valuation Logic'!$D$7),'Valuation Logic'!$F$7,IF($C$4="Seed",'Valuation Logic'!$F$6,IF(AND($C$4&lt;&gt;"Angel/Pre-Seed",$C$4&lt;&gt;"Seed",K$21&lt;'Valuation Logic'!$E$14,K$21&gt;='Valuation Logic'!$D$14),IF($G26&gt;='Valuation Logic'!$F$14,'Valuation Logic'!$I$14,IF($G26&lt;'Valuation Logic'!$G$14,'Valuation Logic'!$K$14,'Valuation Logic'!$J$14))*K$21/1000000,IF(AND(Calculator!$C$4&lt;&gt;"Angel/Pre-Seed",$C$4&lt;&gt;"Seed",K$21&lt;'Valuation Logic'!$E$14,K$21&gt;='Valuation Logic'!$D$14),IF($G26&gt;='Valuation Logic'!$F$14,'Valuation Logic'!$I$14,IF($G26&lt;'Valuation Logic'!$G$14,'Valuation Logic'!$K$14,'Valuation Logic'!$J$14))*K$21/1000000,IF(AND($C$4&lt;&gt;"Angel/Pre-Seed",$C$4&lt;&gt;"Seed",K$21&gt;='Valuation Logic'!$D$15,K$21&lt;'Valuation Logic'!$E$15),MAX(IF(AND('Valuation Logic'!$D$15&lt;=K$21,K$21&lt;='Valuation Logic'!$E$15),IF($G26&gt;='Valuation Logic'!$F$15,'Valuation Logic'!$I$15,IF($G26&lt;='Valuation Logic'!$G$15,'Valuation Logic'!$K$15,'Valuation Logic'!$J$15)),0)*K$21/1000000,('Valuation Logic'!$E$14-1)*IF($G26&gt;='Valuation Logic'!$F$15,'Valuation Logic'!$I$14,IF($G26&lt;='Valuation Logic'!$G$15,'Valuation Logic'!$K$14,'Valuation Logic'!$J$14))/1000000),IF(AND($C$4&lt;&gt;"Angel/Pre-Seed",$C$4&lt;&gt;"Seed",K$21&gt;='Valuation Logic'!$D$16,K$21&lt;'Valuation Logic'!$E$16),MAX(IF(AND('Valuation Logic'!$D$16&lt;=K$21,K$21&lt;='Valuation Logic'!$E$16),IF($G26&gt;='Valuation Logic'!$F$16,'Valuation Logic'!$I$16,IF($G26&lt;='Valuation Logic'!$G$16,'Valuation Logic'!$K$16,'Valuation Logic'!$J$16)),0)*K$21/1000000,('Valuation Logic'!$E$15-1)*IF($G26&gt;='Valuation Logic'!$F$16,'Valuation Logic'!$I$15,IF($G26&lt;='Valuation Logic'!$G$16,'Valuation Logic'!$K$15,'Valuation Logic'!$J$15))/1000000),IF(AND($C$4&lt;&gt;"Angel/Pre-Seed",$C$4&lt;&gt;"Seed",K$21&gt;='Valuation Logic'!$D$17,K$21&lt;'Valuation Logic'!$E$17),MAX(IF(AND('Valuation Logic'!$D$17&lt;=K$21,K$21&lt;='Valuation Logic'!$E$17),IF($G26&gt;='Valuation Logic'!$F$17,'Valuation Logic'!$I$17,IF($G26&lt;='Valuation Logic'!$G$17,'Valuation Logic'!$K$17,'Valuation Logic'!$J$17)),0)*K$21/1000000,('Valuation Logic'!$E$16-1)*IF($G26&gt;='Valuation Logic'!$F$17,'Valuation Logic'!$I$16,IF($G26&lt;='Valuation Logic'!$G$17,'Valuation Logic'!$K$16,'Valuation Logic'!$J$16))/1000000),IF(AND($C$4&lt;&gt;"Angel/Pre-Seed",$C$4&lt;&gt;"Seed",K$21&gt;='Valuation Logic'!$D$18,K$21&lt;'Valuation Logic'!$E$18),MAX(IF(AND('Valuation Logic'!$D$18&lt;=K$21,K$21&lt;='Valuation Logic'!$E$18),IF($G26&gt;='Valuation Logic'!$F$18,'Valuation Logic'!$I$18,IF($G26&lt;='Valuation Logic'!$G$18,'Valuation Logic'!$K$18,'Valuation Logic'!$J$18)),0)*K$21/1000000,('Valuation Logic'!$E$17-1)*IF($G26&gt;='Valuation Logic'!$F$18,'Valuation Logic'!$I$17,IF($G26&lt;='Valuation Logic'!$G$18,'Valuation Logic'!$K$17,'Valuation Logic'!$J$17))/1000000),IF(AND($C$4&lt;&gt;"Angel/Pre-Seed",$C$4&lt;&gt;"Seed",K$21&gt;='Valuation Logic'!$D$19),MAX(IF('Valuation Logic'!$D$19&lt;=K$21,IF($G26&gt;='Valuation Logic'!$F$19,'Valuation Logic'!$I$19,IF($G26&lt;='Valuation Logic'!$G$19,'Valuation Logic'!$K$19,'Valuation Logic'!$J$19)),0)*K$21/1000000,('Valuation Logic'!$E$18-1)*IF($G26&gt;='Valuation Logic'!$F$19,'Valuation Logic'!$I$18,IF($G26&lt;='Valuation Logic'!$G$19,'Valuation Logic'!$K$18,'Valuation Logic'!$J$18))/1000000),0)))))))))))))))))))</f>
        <v>341.25</v>
      </c>
      <c r="L26" s="36">
        <f ca="1">+IF(AND($C$4="Angel/Pre-Seed",L$21&lt;'Valuation Logic'!$E$5),'Valuation Logic'!$F$5,IF(AND($C$4="Angel/Pre-Seed",L$21&gt;='Valuation Logic'!$D$7),'Valuation Logic'!$F$7,IF($C$4="Angel/Pre-Seed",'Valuation Logic'!$F$6,IF(AND($C$4="Seed",L$21&gt;='Valuation Logic'!$K$7,L$21&lt;'Valuation Logic'!$L$7),'Valuation Logic'!$M$7,IF(AND($C$4="Seed",L$21&gt;='Valuation Logic'!$K$8,$G26&gt;='Valuation Logic'!$F$15),'Valuation Logic'!$I$15*L$21/1000000,IF(AND($C$4="Seed",L$21&gt;='Valuation Logic'!$K$8,$G26&lt;'Valuation Logic'!$G$15),'Valuation Logic'!$K$15*L$21/1000000,IF(AND($C$4="Seed",L$21&gt;='Valuation Logic'!$K$8),'Valuation Logic'!$J$15*L$21/1000000,IF(AND($C$4="Seed",L$21&lt;'Valuation Logic'!$L$5,L$21&gt;='Valuation Logic'!$K$5),'Valuation Logic'!$M$5,IF(AND($C$4="Seed",L$21&gt;='Valuation Logic'!$K$6,L$21&lt;'Valuation Logic'!$L$6),'Valuation Logic'!$M$6,IF(AND($C$4="Seed",L$21&lt;'Valuation Logic'!$E$5),'Valuation Logic'!$F$5,IF(AND($C$4="Seed",L$21&gt;='Valuation Logic'!$D$7),'Valuation Logic'!$F$7,IF($C$4="Seed",'Valuation Logic'!$F$6,IF(AND($C$4&lt;&gt;"Angel/Pre-Seed",$C$4&lt;&gt;"Seed",L$21&lt;'Valuation Logic'!$E$14,L$21&gt;='Valuation Logic'!$D$14),IF($G26&gt;='Valuation Logic'!$F$14,'Valuation Logic'!$I$14,IF($G26&lt;'Valuation Logic'!$G$14,'Valuation Logic'!$K$14,'Valuation Logic'!$J$14))*L$21/1000000,IF(AND(Calculator!$C$4&lt;&gt;"Angel/Pre-Seed",$C$4&lt;&gt;"Seed",L$21&lt;'Valuation Logic'!$E$14,L$21&gt;='Valuation Logic'!$D$14),IF($G26&gt;='Valuation Logic'!$F$14,'Valuation Logic'!$I$14,IF($G26&lt;'Valuation Logic'!$G$14,'Valuation Logic'!$K$14,'Valuation Logic'!$J$14))*L$21/1000000,IF(AND($C$4&lt;&gt;"Angel/Pre-Seed",$C$4&lt;&gt;"Seed",L$21&gt;='Valuation Logic'!$D$15,L$21&lt;'Valuation Logic'!$E$15),MAX(IF(AND('Valuation Logic'!$D$15&lt;=L$21,L$21&lt;='Valuation Logic'!$E$15),IF($G26&gt;='Valuation Logic'!$F$15,'Valuation Logic'!$I$15,IF($G26&lt;='Valuation Logic'!$G$15,'Valuation Logic'!$K$15,'Valuation Logic'!$J$15)),0)*L$21/1000000,('Valuation Logic'!$E$14-1)*IF($G26&gt;='Valuation Logic'!$F$15,'Valuation Logic'!$I$14,IF($G26&lt;='Valuation Logic'!$G$15,'Valuation Logic'!$K$14,'Valuation Logic'!$J$14))/1000000),IF(AND($C$4&lt;&gt;"Angel/Pre-Seed",$C$4&lt;&gt;"Seed",L$21&gt;='Valuation Logic'!$D$16,L$21&lt;'Valuation Logic'!$E$16),MAX(IF(AND('Valuation Logic'!$D$16&lt;=L$21,L$21&lt;='Valuation Logic'!$E$16),IF($G26&gt;='Valuation Logic'!$F$16,'Valuation Logic'!$I$16,IF($G26&lt;='Valuation Logic'!$G$16,'Valuation Logic'!$K$16,'Valuation Logic'!$J$16)),0)*L$21/1000000,('Valuation Logic'!$E$15-1)*IF($G26&gt;='Valuation Logic'!$F$16,'Valuation Logic'!$I$15,IF($G26&lt;='Valuation Logic'!$G$16,'Valuation Logic'!$K$15,'Valuation Logic'!$J$15))/1000000),IF(AND($C$4&lt;&gt;"Angel/Pre-Seed",$C$4&lt;&gt;"Seed",L$21&gt;='Valuation Logic'!$D$17,L$21&lt;'Valuation Logic'!$E$17),MAX(IF(AND('Valuation Logic'!$D$17&lt;=L$21,L$21&lt;='Valuation Logic'!$E$17),IF($G26&gt;='Valuation Logic'!$F$17,'Valuation Logic'!$I$17,IF($G26&lt;='Valuation Logic'!$G$17,'Valuation Logic'!$K$17,'Valuation Logic'!$J$17)),0)*L$21/1000000,('Valuation Logic'!$E$16-1)*IF($G26&gt;='Valuation Logic'!$F$17,'Valuation Logic'!$I$16,IF($G26&lt;='Valuation Logic'!$G$17,'Valuation Logic'!$K$16,'Valuation Logic'!$J$16))/1000000),IF(AND($C$4&lt;&gt;"Angel/Pre-Seed",$C$4&lt;&gt;"Seed",L$21&gt;='Valuation Logic'!$D$18,L$21&lt;'Valuation Logic'!$E$18),MAX(IF(AND('Valuation Logic'!$D$18&lt;=L$21,L$21&lt;='Valuation Logic'!$E$18),IF($G26&gt;='Valuation Logic'!$F$18,'Valuation Logic'!$I$18,IF($G26&lt;='Valuation Logic'!$G$18,'Valuation Logic'!$K$18,'Valuation Logic'!$J$18)),0)*L$21/1000000,('Valuation Logic'!$E$17-1)*IF($G26&gt;='Valuation Logic'!$F$18,'Valuation Logic'!$I$17,IF($G26&lt;='Valuation Logic'!$G$18,'Valuation Logic'!$K$17,'Valuation Logic'!$J$17))/1000000),IF(AND($C$4&lt;&gt;"Angel/Pre-Seed",$C$4&lt;&gt;"Seed",L$21&gt;='Valuation Logic'!$D$19),MAX(IF('Valuation Logic'!$D$19&lt;=L$21,IF($G26&gt;='Valuation Logic'!$F$19,'Valuation Logic'!$I$19,IF($G26&lt;='Valuation Logic'!$G$19,'Valuation Logic'!$K$19,'Valuation Logic'!$J$19)),0)*L$21/1000000,('Valuation Logic'!$E$18-1)*IF($G26&gt;='Valuation Logic'!$F$19,'Valuation Logic'!$I$18,IF($G26&lt;='Valuation Logic'!$G$19,'Valuation Logic'!$K$18,'Valuation Logic'!$J$18))/1000000),0)))))))))))))))))))</f>
        <v>390</v>
      </c>
      <c r="N26" s="77"/>
      <c r="O26" s="37">
        <f t="shared" si="6"/>
        <v>1.5</v>
      </c>
      <c r="P26" s="35">
        <f ca="1">+$G$25*O26</f>
        <v>1.7165592933180183</v>
      </c>
      <c r="Q26" s="36">
        <f ca="1">+IF(AND($C$4="Angel/Pre-Seed",Q$21&lt;'Valuation Logic'!$E$5),'Valuation Logic'!$G$5,IF(AND($C$4="Angel/Pre-Seed",Q$21&gt;='Valuation Logic'!$D$7),'Valuation Logic'!$G$7,IF($C$4="Angel/Pre-Seed",'Valuation Logic'!$G$6,IF(AND($C$4="Seed",Q$21&gt;='Valuation Logic'!$K$7,Q$21&lt;'Valuation Logic'!$L$7),'Valuation Logic'!$N$7,IF(AND($C$4="Seed",Q$21&gt;='Valuation Logic'!$K$8,$P26&gt;='Valuation Logic'!$F$15),'Valuation Logic'!$L$15*Q$21/1000000,IF(AND($C$4="Seed",Q$21&gt;='Valuation Logic'!$K$8,$P26&lt;'Valuation Logic'!$G$15),'Valuation Logic'!$N$15*Q$21/1000000,IF(AND($C$4="Seed",Q$21&gt;='Valuation Logic'!$K$8),'Valuation Logic'!$M$15*Q$21/1000000,IF(AND($C$4="Seed",Q$21&lt;'Valuation Logic'!$L$5,Q$21&gt;='Valuation Logic'!$K$5),'Valuation Logic'!$N$5,IF(AND($C$4="Seed",Q$21&gt;='Valuation Logic'!$K$6,Q$21&lt;'Valuation Logic'!$L$6),'Valuation Logic'!$N$6,IF(AND($C$4="Seed",Q$21&lt;'Valuation Logic'!$E$5),'Valuation Logic'!$G$5,IF(AND($C$4="Seed",Q$21&gt;='Valuation Logic'!$D$7),'Valuation Logic'!$G$7,IF($C$4="Seed",'Valuation Logic'!$G$6,IF(AND(Calculator!$C$4&lt;&gt;"Angel/Pre-Seed",Calculator!$C$4&lt;&gt;"Seed",Q$21&lt;'Valuation Logic'!$E$14,Q$21&gt;='Valuation Logic'!$D$14),IF($P26&gt;='Valuation Logic'!$F$14,'Valuation Logic'!$L$14,IF($P26&lt;'Valuation Logic'!$G$14,'Valuation Logic'!$N$14,'Valuation Logic'!$M$14))*Q$21/1000000,IF(AND($C$4&lt;&gt;"Angel/Pre-Seed",$C$4&lt;&gt;"Seed",Q$21&gt;='Valuation Logic'!$D$15,Q$21&lt;'Valuation Logic'!$E$15),MAX(IF(AND('Valuation Logic'!$D$15&lt;=Q$21,Q$21&lt;='Valuation Logic'!$E$15),IF($P26&gt;='Valuation Logic'!$F$15,'Valuation Logic'!$L$15,IF($P26&lt;='Valuation Logic'!$G$15,'Valuation Logic'!$N$15,'Valuation Logic'!$M$15)),0)*Q$21/1000000,('Valuation Logic'!$E$14-1)*IF($P26&gt;='Valuation Logic'!$F$15,'Valuation Logic'!$L$14,IF($P26&lt;='Valuation Logic'!$G$15,'Valuation Logic'!$N$14,'Valuation Logic'!$M$14))/1000000),IF(AND($C$4&lt;&gt;"Angel/Pre-Seed",$C$4&lt;&gt;"Seed",Q$21&gt;='Valuation Logic'!$D$16,Q$21&lt;'Valuation Logic'!$E$16),MAX(IF(AND('Valuation Logic'!$D$16&lt;=Q$21,Q$21&lt;='Valuation Logic'!$E$16),IF($P26&gt;='Valuation Logic'!$F$16,'Valuation Logic'!$L$16,IF($P26&lt;='Valuation Logic'!$G$16,'Valuation Logic'!$N$16,'Valuation Logic'!$M$16)),0)*Q$21/1000000,('Valuation Logic'!$E$15-1)*IF($P26&gt;='Valuation Logic'!$F$16,'Valuation Logic'!$L$15,IF($P26&lt;='Valuation Logic'!$G$16,'Valuation Logic'!$N$15,'Valuation Logic'!$M$15))/1000000),IF(AND($C$4&lt;&gt;"Angel/Pre-Seed",$C$4&lt;&gt;"Seed",Q$21&gt;='Valuation Logic'!$D$17,Q$21&lt;'Valuation Logic'!$E$17),MAX(IF(AND('Valuation Logic'!$D$17&lt;=Q$21,Q$21&lt;='Valuation Logic'!$E$17),IF($P26&gt;='Valuation Logic'!$F$17,'Valuation Logic'!$L$17,IF($P26&lt;='Valuation Logic'!$G$17,'Valuation Logic'!$N$17,'Valuation Logic'!$M$17)),0)*Q$21/1000000,('Valuation Logic'!$E$16-1)*IF($P26&gt;='Valuation Logic'!$F$17,'Valuation Logic'!$L$16,IF($P26&lt;='Valuation Logic'!$G$17,'Valuation Logic'!$N$16,'Valuation Logic'!$M$16))/1000000),IF(AND($C$4&lt;&gt;"Angel/Pre-Seed",$C$4&lt;&gt;"Seed",Q$21&gt;='Valuation Logic'!$D$18,Q$21&lt;'Valuation Logic'!$E$18),MAX(IF(AND('Valuation Logic'!$D$18&lt;=Q$21,Q$21&lt;='Valuation Logic'!$E$18),IF($P26&gt;='Valuation Logic'!$F$18,'Valuation Logic'!$L$18,IF($P26&lt;='Valuation Logic'!$G$18,'Valuation Logic'!$N$18,'Valuation Logic'!$M$18)),0)*Q$21/1000000,('Valuation Logic'!$E$17-1)*IF($P26&gt;='Valuation Logic'!$F$18,'Valuation Logic'!$L$17,IF($P26&lt;='Valuation Logic'!$G$18,'Valuation Logic'!$N$17,'Valuation Logic'!$M$17))/1000000),IF(AND($C$4&lt;&gt;"Angel/Pre-Seed",$C$4&lt;&gt;"Seed",Q$21&gt;='Valuation Logic'!$D$19),MAX(IF('Valuation Logic'!$D$19&lt;=Q$21,IF($P26&gt;='Valuation Logic'!$F$19,'Valuation Logic'!$L$19,IF($P26&lt;='Valuation Logic'!$G$19,'Valuation Logic'!$N$19,'Valuation Logic'!$M$19)),0)*Q$21/1000000,('Valuation Logic'!$E$18-1)*IF($P26&gt;='Valuation Logic'!$F$19,'Valuation Logic'!$L$18,IF($P26&lt;='Valuation Logic'!$G$19,'Valuation Logic'!$N$18,'Valuation Logic'!$M$18))/1000000),0))))))))))))))))))</f>
        <v>71.25</v>
      </c>
      <c r="R26" s="36">
        <f ca="1">+IF(AND($C$4="Angel/Pre-Seed",R$21&lt;'Valuation Logic'!$E$5),'Valuation Logic'!$G$5,IF(AND($C$4="Angel/Pre-Seed",R$21&gt;='Valuation Logic'!$D$7),'Valuation Logic'!$G$7,IF($C$4="Angel/Pre-Seed",'Valuation Logic'!$G$6,IF(AND($C$4="Seed",R$21&gt;='Valuation Logic'!$K$7,R$21&lt;'Valuation Logic'!$L$7),'Valuation Logic'!$N$7,IF(AND($C$4="Seed",R$21&gt;='Valuation Logic'!$K$8,$P26&gt;='Valuation Logic'!$F$15),'Valuation Logic'!$L$15*R$21/1000000,IF(AND($C$4="Seed",R$21&gt;='Valuation Logic'!$K$8,$P26&lt;'Valuation Logic'!$G$15),'Valuation Logic'!$N$15*R$21/1000000,IF(AND($C$4="Seed",R$21&gt;='Valuation Logic'!$K$8),'Valuation Logic'!$M$15*R$21/1000000,IF(AND($C$4="Seed",R$21&lt;'Valuation Logic'!$L$5,R$21&gt;='Valuation Logic'!$K$5),'Valuation Logic'!$N$5,IF(AND($C$4="Seed",R$21&gt;='Valuation Logic'!$K$6,R$21&lt;'Valuation Logic'!$L$6),'Valuation Logic'!$N$6,IF(AND($C$4="Seed",R$21&lt;'Valuation Logic'!$E$5),'Valuation Logic'!$G$5,IF(AND($C$4="Seed",R$21&gt;='Valuation Logic'!$D$7),'Valuation Logic'!$G$7,IF($C$4="Seed",'Valuation Logic'!$G$6,IF(AND(Calculator!$C$4&lt;&gt;"Angel/Pre-Seed",Calculator!$C$4&lt;&gt;"Seed",R$21&lt;'Valuation Logic'!$E$14,R$21&gt;='Valuation Logic'!$D$14),IF($P26&gt;='Valuation Logic'!$F$14,'Valuation Logic'!$L$14,IF($P26&lt;'Valuation Logic'!$G$14,'Valuation Logic'!$N$14,'Valuation Logic'!$M$14))*R$21/1000000,IF(AND($C$4&lt;&gt;"Angel/Pre-Seed",$C$4&lt;&gt;"Seed",R$21&gt;='Valuation Logic'!$D$15,R$21&lt;'Valuation Logic'!$E$15),MAX(IF(AND('Valuation Logic'!$D$15&lt;=R$21,R$21&lt;='Valuation Logic'!$E$15),IF($P26&gt;='Valuation Logic'!$F$15,'Valuation Logic'!$L$15,IF($P26&lt;='Valuation Logic'!$G$15,'Valuation Logic'!$N$15,'Valuation Logic'!$M$15)),0)*R$21/1000000,('Valuation Logic'!$E$14-1)*IF($P26&gt;='Valuation Logic'!$F$15,'Valuation Logic'!$L$14,IF($P26&lt;='Valuation Logic'!$G$15,'Valuation Logic'!$N$14,'Valuation Logic'!$M$14))/1000000),IF(AND($C$4&lt;&gt;"Angel/Pre-Seed",$C$4&lt;&gt;"Seed",R$21&gt;='Valuation Logic'!$D$16,R$21&lt;'Valuation Logic'!$E$16),MAX(IF(AND('Valuation Logic'!$D$16&lt;=R$21,R$21&lt;='Valuation Logic'!$E$16),IF($P26&gt;='Valuation Logic'!$F$16,'Valuation Logic'!$L$16,IF($P26&lt;='Valuation Logic'!$G$16,'Valuation Logic'!$N$16,'Valuation Logic'!$M$16)),0)*R$21/1000000,('Valuation Logic'!$E$15-1)*IF($P26&gt;='Valuation Logic'!$F$16,'Valuation Logic'!$L$15,IF($P26&lt;='Valuation Logic'!$G$16,'Valuation Logic'!$N$15,'Valuation Logic'!$M$15))/1000000),IF(AND($C$4&lt;&gt;"Angel/Pre-Seed",$C$4&lt;&gt;"Seed",R$21&gt;='Valuation Logic'!$D$17,R$21&lt;'Valuation Logic'!$E$17),MAX(IF(AND('Valuation Logic'!$D$17&lt;=R$21,R$21&lt;='Valuation Logic'!$E$17),IF($P26&gt;='Valuation Logic'!$F$17,'Valuation Logic'!$L$17,IF($P26&lt;='Valuation Logic'!$G$17,'Valuation Logic'!$N$17,'Valuation Logic'!$M$17)),0)*R$21/1000000,('Valuation Logic'!$E$16-1)*IF($P26&gt;='Valuation Logic'!$F$17,'Valuation Logic'!$L$16,IF($P26&lt;='Valuation Logic'!$G$17,'Valuation Logic'!$N$16,'Valuation Logic'!$M$16))/1000000),IF(AND($C$4&lt;&gt;"Angel/Pre-Seed",$C$4&lt;&gt;"Seed",R$21&gt;='Valuation Logic'!$D$18,R$21&lt;'Valuation Logic'!$E$18),MAX(IF(AND('Valuation Logic'!$D$18&lt;=R$21,R$21&lt;='Valuation Logic'!$E$18),IF($P26&gt;='Valuation Logic'!$F$18,'Valuation Logic'!$L$18,IF($P26&lt;='Valuation Logic'!$G$18,'Valuation Logic'!$N$18,'Valuation Logic'!$M$18)),0)*R$21/1000000,('Valuation Logic'!$E$17-1)*IF($P26&gt;='Valuation Logic'!$F$18,'Valuation Logic'!$L$17,IF($P26&lt;='Valuation Logic'!$G$18,'Valuation Logic'!$N$17,'Valuation Logic'!$M$17))/1000000),IF(AND($C$4&lt;&gt;"Angel/Pre-Seed",$C$4&lt;&gt;"Seed",R$21&gt;='Valuation Logic'!$D$19),MAX(IF('Valuation Logic'!$D$19&lt;=R$21,IF($P26&gt;='Valuation Logic'!$F$19,'Valuation Logic'!$L$19,IF($P26&lt;='Valuation Logic'!$G$19,'Valuation Logic'!$N$19,'Valuation Logic'!$M$19)),0)*R$21/1000000,('Valuation Logic'!$E$18-1)*IF($P26&gt;='Valuation Logic'!$F$19,'Valuation Logic'!$L$18,IF($P26&lt;='Valuation Logic'!$G$19,'Valuation Logic'!$N$18,'Valuation Logic'!$M$18))/1000000),0))))))))))))))))))</f>
        <v>89.0625</v>
      </c>
      <c r="S26" s="36">
        <f ca="1">+IF(AND($C$4="Angel/Pre-Seed",S$21&lt;'Valuation Logic'!$E$5),'Valuation Logic'!$G$5,IF(AND($C$4="Angel/Pre-Seed",S$21&gt;='Valuation Logic'!$D$7),'Valuation Logic'!$G$7,IF($C$4="Angel/Pre-Seed",'Valuation Logic'!$G$6,IF(AND($C$4="Seed",S$21&gt;='Valuation Logic'!$K$7,S$21&lt;'Valuation Logic'!$L$7),'Valuation Logic'!$N$7,IF(AND($C$4="Seed",S$21&gt;='Valuation Logic'!$K$8,$P26&gt;='Valuation Logic'!$F$15),'Valuation Logic'!$L$15*S$21/1000000,IF(AND($C$4="Seed",S$21&gt;='Valuation Logic'!$K$8,$P26&lt;'Valuation Logic'!$G$15),'Valuation Logic'!$N$15*S$21/1000000,IF(AND($C$4="Seed",S$21&gt;='Valuation Logic'!$K$8),'Valuation Logic'!$M$15*S$21/1000000,IF(AND($C$4="Seed",S$21&lt;'Valuation Logic'!$L$5,S$21&gt;='Valuation Logic'!$K$5),'Valuation Logic'!$N$5,IF(AND($C$4="Seed",S$21&gt;='Valuation Logic'!$K$6,S$21&lt;'Valuation Logic'!$L$6),'Valuation Logic'!$N$6,IF(AND($C$4="Seed",S$21&lt;'Valuation Logic'!$E$5),'Valuation Logic'!$G$5,IF(AND($C$4="Seed",S$21&gt;='Valuation Logic'!$D$7),'Valuation Logic'!$G$7,IF($C$4="Seed",'Valuation Logic'!$G$6,IF(AND(Calculator!$C$4&lt;&gt;"Angel/Pre-Seed",Calculator!$C$4&lt;&gt;"Seed",S$21&lt;'Valuation Logic'!$E$14,S$21&gt;='Valuation Logic'!$D$14),IF($P26&gt;='Valuation Logic'!$F$14,'Valuation Logic'!$L$14,IF($P26&lt;'Valuation Logic'!$G$14,'Valuation Logic'!$N$14,'Valuation Logic'!$M$14))*S$21/1000000,IF(AND($C$4&lt;&gt;"Angel/Pre-Seed",$C$4&lt;&gt;"Seed",S$21&gt;='Valuation Logic'!$D$15,S$21&lt;'Valuation Logic'!$E$15),MAX(IF(AND('Valuation Logic'!$D$15&lt;=S$21,S$21&lt;='Valuation Logic'!$E$15),IF($P26&gt;='Valuation Logic'!$F$15,'Valuation Logic'!$L$15,IF($P26&lt;='Valuation Logic'!$G$15,'Valuation Logic'!$N$15,'Valuation Logic'!$M$15)),0)*S$21/1000000,('Valuation Logic'!$E$14-1)*IF($P26&gt;='Valuation Logic'!$F$15,'Valuation Logic'!$L$14,IF($P26&lt;='Valuation Logic'!$G$15,'Valuation Logic'!$N$14,'Valuation Logic'!$M$14))/1000000),IF(AND($C$4&lt;&gt;"Angel/Pre-Seed",$C$4&lt;&gt;"Seed",S$21&gt;='Valuation Logic'!$D$16,S$21&lt;'Valuation Logic'!$E$16),MAX(IF(AND('Valuation Logic'!$D$16&lt;=S$21,S$21&lt;='Valuation Logic'!$E$16),IF($P26&gt;='Valuation Logic'!$F$16,'Valuation Logic'!$L$16,IF($P26&lt;='Valuation Logic'!$G$16,'Valuation Logic'!$N$16,'Valuation Logic'!$M$16)),0)*S$21/1000000,('Valuation Logic'!$E$15-1)*IF($P26&gt;='Valuation Logic'!$F$16,'Valuation Logic'!$L$15,IF($P26&lt;='Valuation Logic'!$G$16,'Valuation Logic'!$N$15,'Valuation Logic'!$M$15))/1000000),IF(AND($C$4&lt;&gt;"Angel/Pre-Seed",$C$4&lt;&gt;"Seed",S$21&gt;='Valuation Logic'!$D$17,S$21&lt;'Valuation Logic'!$E$17),MAX(IF(AND('Valuation Logic'!$D$17&lt;=S$21,S$21&lt;='Valuation Logic'!$E$17),IF($P26&gt;='Valuation Logic'!$F$17,'Valuation Logic'!$L$17,IF($P26&lt;='Valuation Logic'!$G$17,'Valuation Logic'!$N$17,'Valuation Logic'!$M$17)),0)*S$21/1000000,('Valuation Logic'!$E$16-1)*IF($P26&gt;='Valuation Logic'!$F$17,'Valuation Logic'!$L$16,IF($P26&lt;='Valuation Logic'!$G$17,'Valuation Logic'!$N$16,'Valuation Logic'!$M$16))/1000000),IF(AND($C$4&lt;&gt;"Angel/Pre-Seed",$C$4&lt;&gt;"Seed",S$21&gt;='Valuation Logic'!$D$18,S$21&lt;'Valuation Logic'!$E$18),MAX(IF(AND('Valuation Logic'!$D$18&lt;=S$21,S$21&lt;='Valuation Logic'!$E$18),IF($P26&gt;='Valuation Logic'!$F$18,'Valuation Logic'!$L$18,IF($P26&lt;='Valuation Logic'!$G$18,'Valuation Logic'!$N$18,'Valuation Logic'!$M$18)),0)*S$21/1000000,('Valuation Logic'!$E$17-1)*IF($P26&gt;='Valuation Logic'!$F$18,'Valuation Logic'!$L$17,IF($P26&lt;='Valuation Logic'!$G$18,'Valuation Logic'!$N$17,'Valuation Logic'!$M$17))/1000000),IF(AND($C$4&lt;&gt;"Angel/Pre-Seed",$C$4&lt;&gt;"Seed",S$21&gt;='Valuation Logic'!$D$19),MAX(IF('Valuation Logic'!$D$19&lt;=S$21,IF($P26&gt;='Valuation Logic'!$F$19,'Valuation Logic'!$L$19,IF($P26&lt;='Valuation Logic'!$G$19,'Valuation Logic'!$N$19,'Valuation Logic'!$M$19)),0)*S$21/1000000,('Valuation Logic'!$E$18-1)*IF($P26&gt;='Valuation Logic'!$F$19,'Valuation Logic'!$L$18,IF($P26&lt;='Valuation Logic'!$G$19,'Valuation Logic'!$N$18,'Valuation Logic'!$M$18))/1000000),0))))))))))))))))))</f>
        <v>146.25</v>
      </c>
      <c r="T26" s="36">
        <f ca="1">+IF(AND($C$4="Angel/Pre-Seed",T$21&lt;'Valuation Logic'!$E$5),'Valuation Logic'!$G$5,IF(AND($C$4="Angel/Pre-Seed",T$21&gt;='Valuation Logic'!$D$7),'Valuation Logic'!$G$7,IF($C$4="Angel/Pre-Seed",'Valuation Logic'!$G$6,IF(AND($C$4="Seed",T$21&gt;='Valuation Logic'!$K$7,T$21&lt;'Valuation Logic'!$L$7),'Valuation Logic'!$N$7,IF(AND($C$4="Seed",T$21&gt;='Valuation Logic'!$K$8,$P26&gt;='Valuation Logic'!$F$15),'Valuation Logic'!$L$15*T$21/1000000,IF(AND($C$4="Seed",T$21&gt;='Valuation Logic'!$K$8,$P26&lt;'Valuation Logic'!$G$15),'Valuation Logic'!$N$15*T$21/1000000,IF(AND($C$4="Seed",T$21&gt;='Valuation Logic'!$K$8),'Valuation Logic'!$M$15*T$21/1000000,IF(AND($C$4="Seed",T$21&lt;'Valuation Logic'!$L$5,T$21&gt;='Valuation Logic'!$K$5),'Valuation Logic'!$N$5,IF(AND($C$4="Seed",T$21&gt;='Valuation Logic'!$K$6,T$21&lt;'Valuation Logic'!$L$6),'Valuation Logic'!$N$6,IF(AND($C$4="Seed",T$21&lt;'Valuation Logic'!$E$5),'Valuation Logic'!$G$5,IF(AND($C$4="Seed",T$21&gt;='Valuation Logic'!$D$7),'Valuation Logic'!$G$7,IF($C$4="Seed",'Valuation Logic'!$G$6,IF(AND(Calculator!$C$4&lt;&gt;"Angel/Pre-Seed",Calculator!$C$4&lt;&gt;"Seed",T$21&lt;'Valuation Logic'!$E$14,T$21&gt;='Valuation Logic'!$D$14),IF($P26&gt;='Valuation Logic'!$F$14,'Valuation Logic'!$L$14,IF($P26&lt;'Valuation Logic'!$G$14,'Valuation Logic'!$N$14,'Valuation Logic'!$M$14))*T$21/1000000,IF(AND($C$4&lt;&gt;"Angel/Pre-Seed",$C$4&lt;&gt;"Seed",T$21&gt;='Valuation Logic'!$D$15,T$21&lt;'Valuation Logic'!$E$15),MAX(IF(AND('Valuation Logic'!$D$15&lt;=T$21,T$21&lt;='Valuation Logic'!$E$15),IF($P26&gt;='Valuation Logic'!$F$15,'Valuation Logic'!$L$15,IF($P26&lt;='Valuation Logic'!$G$15,'Valuation Logic'!$N$15,'Valuation Logic'!$M$15)),0)*T$21/1000000,('Valuation Logic'!$E$14-1)*IF($P26&gt;='Valuation Logic'!$F$15,'Valuation Logic'!$L$14,IF($P26&lt;='Valuation Logic'!$G$15,'Valuation Logic'!$N$14,'Valuation Logic'!$M$14))/1000000),IF(AND($C$4&lt;&gt;"Angel/Pre-Seed",$C$4&lt;&gt;"Seed",T$21&gt;='Valuation Logic'!$D$16,T$21&lt;'Valuation Logic'!$E$16),MAX(IF(AND('Valuation Logic'!$D$16&lt;=T$21,T$21&lt;='Valuation Logic'!$E$16),IF($P26&gt;='Valuation Logic'!$F$16,'Valuation Logic'!$L$16,IF($P26&lt;='Valuation Logic'!$G$16,'Valuation Logic'!$N$16,'Valuation Logic'!$M$16)),0)*T$21/1000000,('Valuation Logic'!$E$15-1)*IF($P26&gt;='Valuation Logic'!$F$16,'Valuation Logic'!$L$15,IF($P26&lt;='Valuation Logic'!$G$16,'Valuation Logic'!$N$15,'Valuation Logic'!$M$15))/1000000),IF(AND($C$4&lt;&gt;"Angel/Pre-Seed",$C$4&lt;&gt;"Seed",T$21&gt;='Valuation Logic'!$D$17,T$21&lt;'Valuation Logic'!$E$17),MAX(IF(AND('Valuation Logic'!$D$17&lt;=T$21,T$21&lt;='Valuation Logic'!$E$17),IF($P26&gt;='Valuation Logic'!$F$17,'Valuation Logic'!$L$17,IF($P26&lt;='Valuation Logic'!$G$17,'Valuation Logic'!$N$17,'Valuation Logic'!$M$17)),0)*T$21/1000000,('Valuation Logic'!$E$16-1)*IF($P26&gt;='Valuation Logic'!$F$17,'Valuation Logic'!$L$16,IF($P26&lt;='Valuation Logic'!$G$17,'Valuation Logic'!$N$16,'Valuation Logic'!$M$16))/1000000),IF(AND($C$4&lt;&gt;"Angel/Pre-Seed",$C$4&lt;&gt;"Seed",T$21&gt;='Valuation Logic'!$D$18,T$21&lt;'Valuation Logic'!$E$18),MAX(IF(AND('Valuation Logic'!$D$18&lt;=T$21,T$21&lt;='Valuation Logic'!$E$18),IF($P26&gt;='Valuation Logic'!$F$18,'Valuation Logic'!$L$18,IF($P26&lt;='Valuation Logic'!$G$18,'Valuation Logic'!$N$18,'Valuation Logic'!$M$18)),0)*T$21/1000000,('Valuation Logic'!$E$17-1)*IF($P26&gt;='Valuation Logic'!$F$18,'Valuation Logic'!$L$17,IF($P26&lt;='Valuation Logic'!$G$18,'Valuation Logic'!$N$17,'Valuation Logic'!$M$17))/1000000),IF(AND($C$4&lt;&gt;"Angel/Pre-Seed",$C$4&lt;&gt;"Seed",T$21&gt;='Valuation Logic'!$D$19),MAX(IF('Valuation Logic'!$D$19&lt;=T$21,IF($P26&gt;='Valuation Logic'!$F$19,'Valuation Logic'!$L$19,IF($P26&lt;='Valuation Logic'!$G$19,'Valuation Logic'!$N$19,'Valuation Logic'!$M$19)),0)*T$21/1000000,('Valuation Logic'!$E$18-1)*IF($P26&gt;='Valuation Logic'!$F$19,'Valuation Logic'!$L$18,IF($P26&lt;='Valuation Logic'!$G$19,'Valuation Logic'!$N$18,'Valuation Logic'!$M$18))/1000000),0))))))))))))))))))</f>
        <v>170.625</v>
      </c>
      <c r="U26" s="36">
        <f ca="1">+IF(AND($C$4="Angel/Pre-Seed",U$21&lt;'Valuation Logic'!$E$5),'Valuation Logic'!$G$5,IF(AND($C$4="Angel/Pre-Seed",U$21&gt;='Valuation Logic'!$D$7),'Valuation Logic'!$G$7,IF($C$4="Angel/Pre-Seed",'Valuation Logic'!$G$6,IF(AND($C$4="Seed",U$21&gt;='Valuation Logic'!$K$7,U$21&lt;'Valuation Logic'!$L$7),'Valuation Logic'!$N$7,IF(AND($C$4="Seed",U$21&gt;='Valuation Logic'!$K$8,$P26&gt;='Valuation Logic'!$F$15),'Valuation Logic'!$L$15*U$21/1000000,IF(AND($C$4="Seed",U$21&gt;='Valuation Logic'!$K$8,$P26&lt;'Valuation Logic'!$G$15),'Valuation Logic'!$N$15*U$21/1000000,IF(AND($C$4="Seed",U$21&gt;='Valuation Logic'!$K$8),'Valuation Logic'!$M$15*U$21/1000000,IF(AND($C$4="Seed",U$21&lt;'Valuation Logic'!$L$5,U$21&gt;='Valuation Logic'!$K$5),'Valuation Logic'!$N$5,IF(AND($C$4="Seed",U$21&gt;='Valuation Logic'!$K$6,U$21&lt;'Valuation Logic'!$L$6),'Valuation Logic'!$N$6,IF(AND($C$4="Seed",U$21&lt;'Valuation Logic'!$E$5),'Valuation Logic'!$G$5,IF(AND($C$4="Seed",U$21&gt;='Valuation Logic'!$D$7),'Valuation Logic'!$G$7,IF($C$4="Seed",'Valuation Logic'!$G$6,IF(AND(Calculator!$C$4&lt;&gt;"Angel/Pre-Seed",Calculator!$C$4&lt;&gt;"Seed",U$21&lt;'Valuation Logic'!$E$14,U$21&gt;='Valuation Logic'!$D$14),IF($P26&gt;='Valuation Logic'!$F$14,'Valuation Logic'!$L$14,IF($P26&lt;'Valuation Logic'!$G$14,'Valuation Logic'!$N$14,'Valuation Logic'!$M$14))*U$21/1000000,IF(AND($C$4&lt;&gt;"Angel/Pre-Seed",$C$4&lt;&gt;"Seed",U$21&gt;='Valuation Logic'!$D$15,U$21&lt;'Valuation Logic'!$E$15),MAX(IF(AND('Valuation Logic'!$D$15&lt;=U$21,U$21&lt;='Valuation Logic'!$E$15),IF($P26&gt;='Valuation Logic'!$F$15,'Valuation Logic'!$L$15,IF($P26&lt;='Valuation Logic'!$G$15,'Valuation Logic'!$N$15,'Valuation Logic'!$M$15)),0)*U$21/1000000,('Valuation Logic'!$E$14-1)*IF($P26&gt;='Valuation Logic'!$F$15,'Valuation Logic'!$L$14,IF($P26&lt;='Valuation Logic'!$G$15,'Valuation Logic'!$N$14,'Valuation Logic'!$M$14))/1000000),IF(AND($C$4&lt;&gt;"Angel/Pre-Seed",$C$4&lt;&gt;"Seed",U$21&gt;='Valuation Logic'!$D$16,U$21&lt;'Valuation Logic'!$E$16),MAX(IF(AND('Valuation Logic'!$D$16&lt;=U$21,U$21&lt;='Valuation Logic'!$E$16),IF($P26&gt;='Valuation Logic'!$F$16,'Valuation Logic'!$L$16,IF($P26&lt;='Valuation Logic'!$G$16,'Valuation Logic'!$N$16,'Valuation Logic'!$M$16)),0)*U$21/1000000,('Valuation Logic'!$E$15-1)*IF($P26&gt;='Valuation Logic'!$F$16,'Valuation Logic'!$L$15,IF($P26&lt;='Valuation Logic'!$G$16,'Valuation Logic'!$N$15,'Valuation Logic'!$M$15))/1000000),IF(AND($C$4&lt;&gt;"Angel/Pre-Seed",$C$4&lt;&gt;"Seed",U$21&gt;='Valuation Logic'!$D$17,U$21&lt;'Valuation Logic'!$E$17),MAX(IF(AND('Valuation Logic'!$D$17&lt;=U$21,U$21&lt;='Valuation Logic'!$E$17),IF($P26&gt;='Valuation Logic'!$F$17,'Valuation Logic'!$L$17,IF($P26&lt;='Valuation Logic'!$G$17,'Valuation Logic'!$N$17,'Valuation Logic'!$M$17)),0)*U$21/1000000,('Valuation Logic'!$E$16-1)*IF($P26&gt;='Valuation Logic'!$F$17,'Valuation Logic'!$L$16,IF($P26&lt;='Valuation Logic'!$G$17,'Valuation Logic'!$N$16,'Valuation Logic'!$M$16))/1000000),IF(AND($C$4&lt;&gt;"Angel/Pre-Seed",$C$4&lt;&gt;"Seed",U$21&gt;='Valuation Logic'!$D$18,U$21&lt;'Valuation Logic'!$E$18),MAX(IF(AND('Valuation Logic'!$D$18&lt;=U$21,U$21&lt;='Valuation Logic'!$E$18),IF($P26&gt;='Valuation Logic'!$F$18,'Valuation Logic'!$L$18,IF($P26&lt;='Valuation Logic'!$G$18,'Valuation Logic'!$N$18,'Valuation Logic'!$M$18)),0)*U$21/1000000,('Valuation Logic'!$E$17-1)*IF($P26&gt;='Valuation Logic'!$F$18,'Valuation Logic'!$L$17,IF($P26&lt;='Valuation Logic'!$G$18,'Valuation Logic'!$N$17,'Valuation Logic'!$M$17))/1000000),IF(AND($C$4&lt;&gt;"Angel/Pre-Seed",$C$4&lt;&gt;"Seed",U$21&gt;='Valuation Logic'!$D$19),MAX(IF('Valuation Logic'!$D$19&lt;=U$21,IF($P26&gt;='Valuation Logic'!$F$19,'Valuation Logic'!$L$19,IF($P26&lt;='Valuation Logic'!$G$19,'Valuation Logic'!$N$19,'Valuation Logic'!$M$19)),0)*U$21/1000000,('Valuation Logic'!$E$18-1)*IF($P26&gt;='Valuation Logic'!$F$19,'Valuation Logic'!$L$18,IF($P26&lt;='Valuation Logic'!$G$19,'Valuation Logic'!$N$18,'Valuation Logic'!$M$18))/1000000),0))))))))))))))))))</f>
        <v>195</v>
      </c>
    </row>
    <row r="27" spans="1:21" ht="15.75" customHeight="1" x14ac:dyDescent="0.2">
      <c r="F27" s="40" t="s">
        <v>35</v>
      </c>
    </row>
    <row r="28" spans="1:21" ht="15.75" customHeight="1" x14ac:dyDescent="0.2">
      <c r="I28" s="41"/>
    </row>
    <row r="29" spans="1:21" ht="15.75" customHeight="1" x14ac:dyDescent="0.2"/>
    <row r="30" spans="1:21" ht="15.75" customHeight="1" x14ac:dyDescent="0.2"/>
    <row r="31" spans="1:21" ht="15.75" customHeight="1" x14ac:dyDescent="0.2"/>
    <row r="32" spans="1:21" ht="15.75" customHeight="1" x14ac:dyDescent="0.2">
      <c r="C32" s="42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E22:E26"/>
    <mergeCell ref="N22:N26"/>
  </mergeCells>
  <conditionalFormatting sqref="C21">
    <cfRule type="cellIs" dxfId="1" priority="1" operator="equal">
      <formula>3</formula>
    </cfRule>
  </conditionalFormatting>
  <conditionalFormatting sqref="C21">
    <cfRule type="cellIs" dxfId="0" priority="2" operator="equal">
      <formula>3</formula>
    </cfRule>
  </conditionalFormatting>
  <dataValidations count="2">
    <dataValidation type="list" allowBlank="1" sqref="C4" xr:uid="{00000000-0002-0000-0100-000000000000}">
      <formula1>"Angel/Pre-Seed,Seed,Series A,Series B,Series C+"</formula1>
    </dataValidation>
    <dataValidation type="list" allowBlank="1" sqref="C10" xr:uid="{00000000-0002-0000-0100-000001000000}">
      <formula1>"Recurring,Non-Recurring"</formula1>
    </dataValidation>
  </dataValidation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0"/>
  <sheetViews>
    <sheetView showGridLines="0" tabSelected="1" workbookViewId="0"/>
  </sheetViews>
  <sheetFormatPr defaultColWidth="12.5703125" defaultRowHeight="15" customHeight="1" x14ac:dyDescent="0.2"/>
  <cols>
    <col min="1" max="1" width="29.42578125" customWidth="1"/>
    <col min="2" max="2" width="15.7109375" customWidth="1"/>
    <col min="3" max="3" width="12.5703125" customWidth="1"/>
    <col min="4" max="13" width="14.7109375" customWidth="1"/>
  </cols>
  <sheetData>
    <row r="1" spans="1:14" ht="18.75" x14ac:dyDescent="0.3">
      <c r="A1" s="43" t="s">
        <v>36</v>
      </c>
    </row>
    <row r="2" spans="1:14" ht="15.75" customHeight="1" x14ac:dyDescent="0.3">
      <c r="A2" s="43"/>
    </row>
    <row r="3" spans="1:14" ht="15.75" customHeight="1" x14ac:dyDescent="0.2">
      <c r="A3" s="80" t="s">
        <v>37</v>
      </c>
      <c r="B3" s="82"/>
      <c r="D3" s="89" t="s">
        <v>38</v>
      </c>
      <c r="E3" s="88"/>
      <c r="F3" s="88"/>
      <c r="G3" s="88"/>
      <c r="K3" s="87" t="s">
        <v>39</v>
      </c>
      <c r="L3" s="88"/>
      <c r="M3" s="88"/>
      <c r="N3" s="88"/>
    </row>
    <row r="4" spans="1:14" ht="15.75" customHeight="1" x14ac:dyDescent="0.2">
      <c r="A4" s="14" t="s">
        <v>16</v>
      </c>
      <c r="B4" s="44" t="str">
        <f>Calculator!$C$8</f>
        <v>Series B</v>
      </c>
      <c r="D4" s="45" t="s">
        <v>40</v>
      </c>
      <c r="E4" s="45" t="s">
        <v>41</v>
      </c>
      <c r="F4" s="46" t="s">
        <v>42</v>
      </c>
      <c r="G4" s="46" t="s">
        <v>43</v>
      </c>
      <c r="K4" s="45" t="s">
        <v>40</v>
      </c>
      <c r="L4" s="45" t="s">
        <v>41</v>
      </c>
      <c r="M4" s="46" t="s">
        <v>42</v>
      </c>
      <c r="N4" s="46" t="s">
        <v>43</v>
      </c>
    </row>
    <row r="5" spans="1:14" ht="15.75" customHeight="1" x14ac:dyDescent="0.2">
      <c r="A5" s="11" t="s">
        <v>18</v>
      </c>
      <c r="B5" s="47" t="str">
        <f>+Calculator!C10</f>
        <v>Recurring</v>
      </c>
      <c r="D5" s="48">
        <v>0</v>
      </c>
      <c r="E5" s="48">
        <v>200000</v>
      </c>
      <c r="F5" s="49">
        <f>IF($B$5="Recurring",6,(1-$B$8)*6)</f>
        <v>6</v>
      </c>
      <c r="G5" s="50">
        <f>IF($B$5="Recurring",3,(1-$B$8)*3)</f>
        <v>3</v>
      </c>
      <c r="K5" s="48">
        <v>500000</v>
      </c>
      <c r="L5" s="48">
        <v>1000000</v>
      </c>
      <c r="M5" s="49">
        <f>IF($B$5="Recurring",15,(1-$B$8)*15)</f>
        <v>15</v>
      </c>
      <c r="N5" s="49">
        <f>IF($B$5="Recurring",10,(1-$B$8)*10)</f>
        <v>10</v>
      </c>
    </row>
    <row r="6" spans="1:14" ht="15.75" customHeight="1" x14ac:dyDescent="0.2">
      <c r="A6" s="14" t="s">
        <v>44</v>
      </c>
      <c r="B6" s="51">
        <f>+Calculator!C12</f>
        <v>7500000</v>
      </c>
      <c r="D6" s="52">
        <f t="shared" ref="D6:D7" si="0">E5</f>
        <v>200000</v>
      </c>
      <c r="E6" s="48">
        <v>500000</v>
      </c>
      <c r="F6" s="53">
        <f>IF($B$5="Recurring",15,(1-$B$8)*15)</f>
        <v>15</v>
      </c>
      <c r="G6" s="53">
        <f>IF($B$5="Recurring",6,(1-$B$8)*6)</f>
        <v>6</v>
      </c>
      <c r="K6" s="52">
        <f t="shared" ref="K6:K8" si="1">L5</f>
        <v>1000000</v>
      </c>
      <c r="L6" s="48">
        <v>1500000</v>
      </c>
      <c r="M6" s="53">
        <f>IF($B$5="Recurring",40,(1-$B$8)*40)</f>
        <v>40</v>
      </c>
      <c r="N6" s="53">
        <f>IF($B$5="Recurring",15,(1-$B$8)*15)</f>
        <v>15</v>
      </c>
    </row>
    <row r="7" spans="1:14" ht="15.75" customHeight="1" x14ac:dyDescent="0.2">
      <c r="A7" s="11" t="s">
        <v>45</v>
      </c>
      <c r="B7" s="54">
        <f ca="1">+Calculator!C13</f>
        <v>0.91549828976960979</v>
      </c>
      <c r="D7" s="52">
        <f t="shared" si="0"/>
        <v>500000</v>
      </c>
      <c r="E7" s="55"/>
      <c r="F7" s="56">
        <f>IF($B$5="Recurring",20,(1-$B$8)*20)</f>
        <v>20</v>
      </c>
      <c r="G7" s="57">
        <f>IF($B$5="Recurring",10,(1-$B$8)*10)</f>
        <v>10</v>
      </c>
      <c r="K7" s="52">
        <f t="shared" si="1"/>
        <v>1500000</v>
      </c>
      <c r="L7" s="48">
        <v>3000000</v>
      </c>
      <c r="M7" s="56">
        <f>IF($B$5="Recurring",60,(1-$B$8)*60)</f>
        <v>60</v>
      </c>
      <c r="N7" s="56">
        <f>IF($B$5="Recurring",30,(1-$B$8)*30)</f>
        <v>30</v>
      </c>
    </row>
    <row r="8" spans="1:14" ht="15.75" customHeight="1" x14ac:dyDescent="0.2">
      <c r="A8" s="11" t="s">
        <v>46</v>
      </c>
      <c r="B8" s="58">
        <v>0.4</v>
      </c>
      <c r="K8" s="52">
        <f t="shared" si="1"/>
        <v>3000000</v>
      </c>
      <c r="L8" s="55"/>
      <c r="M8" s="59" t="str">
        <f>IF(AND($B$4="Series A",$B$6&gt;=$K$8),IF($B$7&gt;=$F$15,$I$15,IF($B$7&lt;$G$15,$K$15,$J$15)),"-")</f>
        <v>-</v>
      </c>
      <c r="N8" s="59" t="str">
        <f>IF(AND($B$4="Series A",$B$6&gt;=$K$8),IF($B$7&gt;=$F$15,$L$15,IF($B$7&lt;$G$15,$N$15,$M$15)),"-")</f>
        <v>-</v>
      </c>
    </row>
    <row r="9" spans="1:14" ht="15.75" customHeight="1" x14ac:dyDescent="0.2">
      <c r="A9" s="11" t="s">
        <v>47</v>
      </c>
      <c r="B9" s="60">
        <v>0.5</v>
      </c>
    </row>
    <row r="10" spans="1:14" ht="15.75" customHeight="1" x14ac:dyDescent="0.2">
      <c r="A10" s="11"/>
    </row>
    <row r="11" spans="1:14" ht="15.75" customHeight="1" x14ac:dyDescent="0.2">
      <c r="A11" s="83" t="s">
        <v>48</v>
      </c>
      <c r="B11" s="82"/>
      <c r="D11" s="92" t="s">
        <v>49</v>
      </c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5.75" customHeight="1" x14ac:dyDescent="0.2">
      <c r="A12" s="26" t="s">
        <v>50</v>
      </c>
      <c r="B12" s="27">
        <f>IF(AND($B$4="Seed",$B$6&lt;$E$5),$F$5,IF(AND($B$4="Seed",$B$6&gt;=$D$7),$F$7,IF($B$4="Seed",$F$6,0)))</f>
        <v>0</v>
      </c>
      <c r="D12" s="90" t="s">
        <v>71</v>
      </c>
      <c r="E12" s="84"/>
      <c r="F12" s="85" t="s">
        <v>51</v>
      </c>
      <c r="G12" s="86"/>
      <c r="H12" s="84"/>
      <c r="I12" s="85" t="s">
        <v>52</v>
      </c>
      <c r="J12" s="86"/>
      <c r="K12" s="84"/>
      <c r="L12" s="85" t="s">
        <v>53</v>
      </c>
      <c r="M12" s="86"/>
      <c r="N12" s="86"/>
    </row>
    <row r="13" spans="1:14" ht="15.75" customHeight="1" x14ac:dyDescent="0.2">
      <c r="A13" s="11" t="s">
        <v>54</v>
      </c>
      <c r="B13" s="61">
        <f>+IF(AND($B$4="Series A",$B$6&gt;=$K$7,$B$6&lt;$L$7),$M$7,IF(AND($B$4="Series A",$B$6&gt;=$K$8),$M$8*$B$6/1000000,IF(AND($B$4="Series A",$B$6&lt;$L$5,$B$6&gt;=$K$5),$M$5,IF(AND($B$4="Series A",$B$6&gt;=$K$6,$B$6&lt;$L$6),$M$6,IF(AND($B$4="Series A",$B$6&lt;$E$5),$F$5,IF(AND($B$4="Series A",$B$6&gt;=$D$7),$F$7,IF($B$4="Series A",$F$6,0)))))))</f>
        <v>0</v>
      </c>
      <c r="D13" s="62" t="s">
        <v>55</v>
      </c>
      <c r="E13" s="62" t="s">
        <v>56</v>
      </c>
      <c r="F13" s="62" t="s">
        <v>57</v>
      </c>
      <c r="G13" s="62" t="s">
        <v>58</v>
      </c>
      <c r="H13" s="63" t="s">
        <v>59</v>
      </c>
      <c r="I13" s="62" t="s">
        <v>57</v>
      </c>
      <c r="J13" s="62" t="s">
        <v>60</v>
      </c>
      <c r="K13" s="62" t="s">
        <v>58</v>
      </c>
      <c r="L13" s="62" t="s">
        <v>57</v>
      </c>
      <c r="M13" s="62" t="s">
        <v>60</v>
      </c>
      <c r="N13" s="62" t="s">
        <v>58</v>
      </c>
    </row>
    <row r="14" spans="1:14" ht="15.75" customHeight="1" x14ac:dyDescent="0.2">
      <c r="A14" s="11" t="s">
        <v>61</v>
      </c>
      <c r="B14" s="61">
        <f>IF(AND($B$4&lt;&gt;"Seed",$B$4&lt;&gt;"Series A",$B$6&lt;$E$14,$B$6&gt;=$D$14),IF($B$7&gt;=$F$14,$I$14,IF($B$7&lt;$G$14,$K$14,$J$14))*$B$6/1000000,0)</f>
        <v>0</v>
      </c>
      <c r="D14" s="64">
        <v>1000000</v>
      </c>
      <c r="E14" s="64">
        <v>3000000</v>
      </c>
      <c r="F14" s="65">
        <v>2.2999999999999998</v>
      </c>
      <c r="G14" s="65">
        <v>1</v>
      </c>
      <c r="H14" s="66">
        <v>0.5</v>
      </c>
      <c r="I14" s="67">
        <f>+IF($B$5="Recurring", 39, (1-$B$8)*39)</f>
        <v>39</v>
      </c>
      <c r="J14" s="67">
        <f>+IF($B$5="Recurring",25,(1-$B$8)*25)</f>
        <v>25</v>
      </c>
      <c r="K14" s="67">
        <f>+IF($B$5="Recurring",15,(1-$B$8)*15)</f>
        <v>15</v>
      </c>
      <c r="L14" s="68">
        <f t="shared" ref="L14:N14" si="2">+(1-$B$9)*I14</f>
        <v>19.5</v>
      </c>
      <c r="M14" s="68">
        <f t="shared" si="2"/>
        <v>12.5</v>
      </c>
      <c r="N14" s="68">
        <f t="shared" si="2"/>
        <v>7.5</v>
      </c>
    </row>
    <row r="15" spans="1:14" ht="15.75" customHeight="1" x14ac:dyDescent="0.2">
      <c r="A15" s="11" t="s">
        <v>62</v>
      </c>
      <c r="B15" s="61">
        <f ca="1">IF(AND($B$4&lt;&gt;"Seed",$B$4&lt;&gt;"Series A",$B$6&gt;=$D$15,$B$6&lt;$E$15),MAX(IF(AND($D$15&lt;=$B$6,$B$6&lt;=$E$15),IF($B$7&gt;=$F$15,$I$15,IF($B$7&lt;=$G$15,$K$15,$J$15)),0)*$B$6/1000000,($E$14-1)*IF($B$7&gt;=$F$15,$I$14,IF($B$7&lt;=$G$15,$K$14,$J$14))/1000000),0)</f>
        <v>142.5</v>
      </c>
      <c r="C15" s="11"/>
      <c r="D15" s="69">
        <f t="shared" ref="D15:D19" si="3">+E14</f>
        <v>3000000</v>
      </c>
      <c r="E15" s="64">
        <v>10000000</v>
      </c>
      <c r="F15" s="65">
        <v>2</v>
      </c>
      <c r="G15" s="65">
        <v>0.75</v>
      </c>
      <c r="H15" s="66">
        <v>0.4</v>
      </c>
      <c r="I15" s="67">
        <f>+IF($B$5="Recurring", 28, (1-$B$8)*28)</f>
        <v>28</v>
      </c>
      <c r="J15" s="67">
        <f>+IF($B$5="Recurring",19,(1-$B$8)*19)</f>
        <v>19</v>
      </c>
      <c r="K15" s="67">
        <f>+IF($B$5="Recurring",12,(1-$B$8)*12)</f>
        <v>12</v>
      </c>
      <c r="L15" s="68">
        <f t="shared" ref="L15:N15" si="4">+(1-$B$9)*I15</f>
        <v>14</v>
      </c>
      <c r="M15" s="68">
        <f t="shared" si="4"/>
        <v>9.5</v>
      </c>
      <c r="N15" s="68">
        <f t="shared" si="4"/>
        <v>6</v>
      </c>
    </row>
    <row r="16" spans="1:14" ht="15.75" customHeight="1" x14ac:dyDescent="0.2">
      <c r="A16" s="11" t="s">
        <v>63</v>
      </c>
      <c r="B16" s="61">
        <f>IF(AND($B$4&lt;&gt;"Seed",$B$4&lt;&gt;"Series A",$B$6&gt;=$D$16,$B$6&lt;$E$16),MAX(IF(AND($D$16&lt;=$B$6,$B$6&lt;=$E$16),IF($B$7&gt;=$F$16,$I$16,IF($B$7&lt;=$G$16,$K$16,$J$16)),0)*$B$6/1000000,($E$15-1)*IF($B$7&gt;=$F$16,$I$15,IF($B$7&lt;=$G$16,$K$15,$J$15))/1000000),0)</f>
        <v>0</v>
      </c>
      <c r="C16" s="11"/>
      <c r="D16" s="69">
        <f t="shared" si="3"/>
        <v>10000000</v>
      </c>
      <c r="E16" s="64">
        <v>25000000</v>
      </c>
      <c r="F16" s="65">
        <v>1.35</v>
      </c>
      <c r="G16" s="65">
        <v>0.4</v>
      </c>
      <c r="H16" s="66">
        <v>0.3</v>
      </c>
      <c r="I16" s="67">
        <f>+IF($B$5="Recurring",26,(1-$B$8)*26)</f>
        <v>26</v>
      </c>
      <c r="J16" s="67">
        <f t="shared" ref="J16:J17" si="5">+IF($B$5="Recurring",14,(1-$B$8)*14)</f>
        <v>14</v>
      </c>
      <c r="K16" s="67">
        <f>+IF($B$5="Recurring",8,(1-$B$8)*8)</f>
        <v>8</v>
      </c>
      <c r="L16" s="68">
        <f t="shared" ref="L16:N16" si="6">+(1-$B$9)*I16</f>
        <v>13</v>
      </c>
      <c r="M16" s="68">
        <f t="shared" si="6"/>
        <v>7</v>
      </c>
      <c r="N16" s="68">
        <f t="shared" si="6"/>
        <v>4</v>
      </c>
    </row>
    <row r="17" spans="1:14" ht="15.75" customHeight="1" x14ac:dyDescent="0.2">
      <c r="A17" s="11" t="s">
        <v>64</v>
      </c>
      <c r="B17" s="61">
        <f>IF(AND($B$4&lt;&gt;"Seed",$B$4&lt;&gt;"Series A",$B$6&gt;=$D$17,$B$6&lt;$E$17),MAX(IF(AND($D$17&lt;=$B$6,$B$6&lt;=$E$17),IF($B$7&gt;=$F$17,$I$17,IF($B$7&lt;=$G$17,$K$17,$J$17)),0)*$B$6/1000000,($E$16-1)*IF($B$7&gt;=$F$17,$I$16,IF($B$7&lt;=$G$17,$K$16,$J$16))/1000000),0)</f>
        <v>0</v>
      </c>
      <c r="C17" s="11"/>
      <c r="D17" s="69">
        <f t="shared" si="3"/>
        <v>25000000</v>
      </c>
      <c r="E17" s="64">
        <v>50000000</v>
      </c>
      <c r="F17" s="65">
        <v>1.1000000000000001</v>
      </c>
      <c r="G17" s="65">
        <v>0.45</v>
      </c>
      <c r="H17" s="66">
        <v>0.25</v>
      </c>
      <c r="I17" s="67">
        <f>+IF($B$5="Recurring",19,(1-$B$8)*19)</f>
        <v>19</v>
      </c>
      <c r="J17" s="67">
        <f t="shared" si="5"/>
        <v>14</v>
      </c>
      <c r="K17" s="67">
        <f t="shared" ref="K17:K19" si="7">+IF($B$5="Recurring",9,(1-$B$8)*9)</f>
        <v>9</v>
      </c>
      <c r="L17" s="68">
        <f t="shared" ref="L17:N17" si="8">+(1-$B$9)*I17</f>
        <v>9.5</v>
      </c>
      <c r="M17" s="68">
        <f t="shared" si="8"/>
        <v>7</v>
      </c>
      <c r="N17" s="68">
        <f t="shared" si="8"/>
        <v>4.5</v>
      </c>
    </row>
    <row r="18" spans="1:14" ht="15.75" customHeight="1" x14ac:dyDescent="0.2">
      <c r="A18" s="11" t="s">
        <v>65</v>
      </c>
      <c r="B18" s="61">
        <f>IF(AND($B$4&lt;&gt;"Seed",$B$4&lt;&gt;"Series A",$B$6&gt;=$D$18,$B$6&lt;$E$18),MAX(IF(AND($D$18&lt;=$B$6,$B$6&lt;=$E$18),IF($B$7&gt;=$F$18,$I$18,IF($B$7&lt;=$G$18,$K$18,$J$18)),0)*$B$6/1000000,($E$17-1)*IF($B$7&gt;=$F$18,$I$17,IF($B$7&lt;=$G$18,$K$17,$J$17))/1000000),0)</f>
        <v>0</v>
      </c>
      <c r="C18" s="11"/>
      <c r="D18" s="69">
        <f t="shared" si="3"/>
        <v>50000000</v>
      </c>
      <c r="E18" s="64">
        <v>100000000</v>
      </c>
      <c r="F18" s="65">
        <v>0.8</v>
      </c>
      <c r="G18" s="65">
        <v>0.4</v>
      </c>
      <c r="H18" s="66">
        <v>0.2</v>
      </c>
      <c r="I18" s="67">
        <f>+IF($B$5="Recurring",16,(1-$B$8)*16)</f>
        <v>16</v>
      </c>
      <c r="J18" s="67">
        <f>+IF($B$5="Recurring",12,(1-$B$8)*12)</f>
        <v>12</v>
      </c>
      <c r="K18" s="67">
        <f t="shared" si="7"/>
        <v>9</v>
      </c>
      <c r="L18" s="68">
        <f t="shared" ref="L18:N18" si="9">+(1-$B$9)*I18</f>
        <v>8</v>
      </c>
      <c r="M18" s="68">
        <f t="shared" si="9"/>
        <v>6</v>
      </c>
      <c r="N18" s="68">
        <f t="shared" si="9"/>
        <v>4.5</v>
      </c>
    </row>
    <row r="19" spans="1:14" ht="15.75" customHeight="1" x14ac:dyDescent="0.2">
      <c r="A19" s="70" t="s">
        <v>66</v>
      </c>
      <c r="B19" s="71">
        <f>IF(AND($B$4&lt;&gt;"Seed",$B$4&lt;&gt;"Series A",$B$6&gt;=$D$19),MAX(IF(AND($D$19&lt;=$B$6),IF($B$7&gt;=$F$19,$I$19,IF($B$7&lt;=$G$19,$K$19,$J$19)),0)*$B$6/1000000,($E$18-1)*IF($B$7&gt;=$F$19,$I$18,IF($B$7&lt;=$G$19,$K$18,$J$18))/1000000),0)</f>
        <v>0</v>
      </c>
      <c r="C19" s="11"/>
      <c r="D19" s="69">
        <f t="shared" si="3"/>
        <v>100000000</v>
      </c>
      <c r="E19" s="72"/>
      <c r="F19" s="65">
        <v>0.8</v>
      </c>
      <c r="G19" s="65">
        <v>0.35</v>
      </c>
      <c r="H19" s="66">
        <v>0.15</v>
      </c>
      <c r="I19" s="67">
        <f>+IF($B$5="Recurring",18,(1-$B$8)*18)</f>
        <v>18</v>
      </c>
      <c r="J19" s="67">
        <f>+IF($B$5="Recurring",13,(1-$B$8)*13)</f>
        <v>13</v>
      </c>
      <c r="K19" s="67">
        <f t="shared" si="7"/>
        <v>9</v>
      </c>
      <c r="L19" s="68">
        <f t="shared" ref="L19:N19" si="10">+(1-$B$9)*I19</f>
        <v>9</v>
      </c>
      <c r="M19" s="68">
        <f t="shared" si="10"/>
        <v>6.5</v>
      </c>
      <c r="N19" s="68">
        <f t="shared" si="10"/>
        <v>4.5</v>
      </c>
    </row>
    <row r="20" spans="1:14" ht="15.75" customHeight="1" x14ac:dyDescent="0.2">
      <c r="A20" s="73" t="s">
        <v>67</v>
      </c>
      <c r="B20" s="74">
        <f ca="1">+SUM(B12:B19)</f>
        <v>142.5</v>
      </c>
      <c r="C20" s="11"/>
      <c r="D20" s="11"/>
      <c r="E20" s="11"/>
      <c r="F20" s="11"/>
    </row>
    <row r="21" spans="1:14" ht="15.75" customHeight="1" x14ac:dyDescent="0.2">
      <c r="A21" s="11"/>
      <c r="B21" s="11"/>
      <c r="C21" s="11"/>
      <c r="D21" s="11"/>
      <c r="E21" s="11"/>
      <c r="F21" s="11"/>
    </row>
    <row r="22" spans="1:14" ht="15.75" customHeight="1" x14ac:dyDescent="0.2">
      <c r="A22" s="83" t="s">
        <v>68</v>
      </c>
      <c r="B22" s="82"/>
      <c r="D22" s="11"/>
      <c r="E22" s="11"/>
      <c r="F22" s="11"/>
    </row>
    <row r="23" spans="1:14" ht="15.75" customHeight="1" x14ac:dyDescent="0.2">
      <c r="A23" s="26" t="s">
        <v>50</v>
      </c>
      <c r="B23" s="27">
        <f>IF(AND($B$4="Seed",$B$6&lt;$E$5),$G$5,IF(AND($B$4="Seed",$B$6&gt;=$D$7),$G$7,IF($B$4="Seed",$G$6,0)))</f>
        <v>0</v>
      </c>
      <c r="D23" s="40"/>
    </row>
    <row r="24" spans="1:14" ht="15.75" customHeight="1" x14ac:dyDescent="0.2">
      <c r="A24" s="11" t="s">
        <v>54</v>
      </c>
      <c r="B24" s="61">
        <f>+IF(AND($B$4="Series A",$B$6&gt;=$K$7,$B$6&lt;$L$7),$N$7,IF(AND($B$4="Series A",$B$6&gt;=$K$8),$N$8*$B$6/1000000,IF(AND($B$4="Series A",$B$6&lt;$L$5,$B$6&gt;=$K$5),$N$5,IF(AND($B$4="Series A",$B$6&gt;=$K$6,$B$6&lt;$L$6),$N$6,IF(AND($B$4="Series A",$B$6&lt;$E$5),$G$5,IF(AND($B$4="Series A",$B$6&gt;=$D$7),$G$7,IF($B$4="Series A",$G$6,0)))))))</f>
        <v>0</v>
      </c>
      <c r="D24" s="40"/>
      <c r="F24" s="39"/>
    </row>
    <row r="25" spans="1:14" ht="15.75" customHeight="1" x14ac:dyDescent="0.2">
      <c r="A25" s="11" t="s">
        <v>61</v>
      </c>
      <c r="B25" s="61">
        <f>IF(AND($B$4&lt;&gt;"Seed",$B$4&lt;&gt;"Series A",$B$6&lt;$E$14,$B$6&gt;=$D$14),IF($B$7&gt;=$F$14,$L$14,IF($B$7&lt;$G$14,$N$14,$M$14))*$B$6/1000000,0)</f>
        <v>0</v>
      </c>
      <c r="D25" s="40"/>
    </row>
    <row r="26" spans="1:14" ht="15.75" customHeight="1" x14ac:dyDescent="0.2">
      <c r="A26" s="11" t="s">
        <v>62</v>
      </c>
      <c r="B26" s="61">
        <f ca="1">IF(AND($B$4&lt;&gt;"Seed",$B$4&lt;&gt;"Series A",$B$6&gt;=$D$15,$B$6&lt;$E$15),MAX(IF(AND($D$15&lt;=$B$6,$B$6&lt;=$E$15),IF($B$7&gt;=$F$15,$L$15,IF($B$7&lt;=$G$15,$N$15,$M$15)),0)*$B$6/1000000,($E$14-1)*IF($B$7&gt;=$F$15,$L$14,IF($B$7&lt;=$G$15,$N$14,$M$14))/1000000),0)</f>
        <v>71.25</v>
      </c>
      <c r="D26" s="75"/>
    </row>
    <row r="27" spans="1:14" ht="15.75" customHeight="1" x14ac:dyDescent="0.2">
      <c r="A27" s="11" t="s">
        <v>63</v>
      </c>
      <c r="B27" s="61">
        <f>IF(AND($B$4&lt;&gt;"Seed",$B$4&lt;&gt;"Series A",$B$6&gt;=$D$16,$B$6&lt;$E$16),MAX(IF(AND($D$16&lt;=$B$6,$B$6&lt;=$E$16),IF($B$7&gt;=$F$16,$L$16,IF($B$7&lt;=$G$16,$N$16,$M$16)),0)*$B$6/1000000,($E$15-1)*IF($B$7&gt;=$F$16,$L$15,IF($B$7&lt;=$G$16,$N$15,$M$15))/1000000),0)</f>
        <v>0</v>
      </c>
      <c r="D27" s="40"/>
    </row>
    <row r="28" spans="1:14" ht="15.75" customHeight="1" x14ac:dyDescent="0.2">
      <c r="A28" s="11" t="s">
        <v>64</v>
      </c>
      <c r="B28" s="61">
        <f>IF(AND($B$4&lt;&gt;"Seed",$B$4&lt;&gt;"Series A",$B$6&gt;=$D$17,$B$6&lt;$E$17),MAX(IF(AND($D$17&lt;=$B$6,$B$6&lt;=$E$17),IF($B$7&gt;=$F$17,$L$17,IF($B$7&lt;=$G$17,$N$17,$M$17)),0)*$B$6/1000000,($E$16-1)*IF($B$7&gt;=$F$17,$L$16,IF($B$7&lt;=$G$17,$N$16,$M$16))/1000000),0)</f>
        <v>0</v>
      </c>
      <c r="D28" s="40"/>
    </row>
    <row r="29" spans="1:14" ht="15.75" customHeight="1" x14ac:dyDescent="0.2">
      <c r="A29" s="11" t="s">
        <v>65</v>
      </c>
      <c r="B29" s="61">
        <f>IF(AND($B$4&lt;&gt;"Seed",$B$4&lt;&gt;"Series A",$B$6&gt;=$D$18,$B$6&lt;$E$18),MAX(IF(AND($D$18&lt;=$B$6,$B$6&lt;=$E$18),IF($B$7&gt;=$F$18,$L$18,IF($B$7&lt;=$G$18,$N$18,$M$18)),0)*$B$6/1000000,($E$17-1)*IF($B$7&gt;=$F$18,$L$17,IF($B$7&lt;=$G$18,$N$17,$M$17))/1000000),0)</f>
        <v>0</v>
      </c>
    </row>
    <row r="30" spans="1:14" ht="15.75" customHeight="1" x14ac:dyDescent="0.2">
      <c r="A30" s="70" t="s">
        <v>66</v>
      </c>
      <c r="B30" s="71">
        <f>IF(AND($B$4&lt;&gt;"Seed",$B$4&lt;&gt;"Series A",$B$6&gt;=$D$19),MAX(IF(AND($D$19&lt;=$B$6),IF($B$7&gt;=$F$19,$L$19,IF($B$7&lt;=$G$19,$N$19,$M$19)),0)*$B$6/1000000,($E$18-1)*IF($B$7&gt;=$F$19,$L$18,IF($B$7&lt;=$G$19,$N$18,$M$18))/1000000),0)</f>
        <v>0</v>
      </c>
    </row>
    <row r="31" spans="1:14" ht="15.75" customHeight="1" x14ac:dyDescent="0.2">
      <c r="A31" s="73" t="s">
        <v>67</v>
      </c>
      <c r="B31" s="74">
        <f ca="1">+SUM(B23:B30)</f>
        <v>71.25</v>
      </c>
    </row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6997F1D7-4243-47CE-B932-84791EFAC2F7}" filter="1" showAutoFilter="1">
      <pageMargins left="0.7" right="0.7" top="0.75" bottom="0.75" header="0.3" footer="0.3"/>
      <autoFilter ref="A14:F20" xr:uid="{BB9C8A05-830F-435A-9838-9E9D5CE7AA33}"/>
    </customSheetView>
  </customSheetView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Calculator</vt:lpstr>
      <vt:lpstr>Valuation Logic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Templeton</dc:creator>
  <cp:lastModifiedBy>rtemp</cp:lastModifiedBy>
  <dcterms:created xsi:type="dcterms:W3CDTF">2022-06-27T14:03:21Z</dcterms:created>
  <dcterms:modified xsi:type="dcterms:W3CDTF">2022-06-27T14:10:58Z</dcterms:modified>
</cp:coreProperties>
</file>